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555" windowWidth="27495" windowHeight="13485"/>
  </bookViews>
  <sheets>
    <sheet name="Rekapitulace stavby" sheetId="1" r:id="rId1"/>
    <sheet name="ASŘ - SOCIÁLNÍ ZAŘÍZENÍ 1..." sheetId="2" r:id="rId2"/>
    <sheet name="EI - Elektroinstalace" sheetId="3" r:id="rId3"/>
    <sheet name="VZT - Vzduchotechnika" sheetId="4" r:id="rId4"/>
    <sheet name="ZTI - Zdravotně technické..." sheetId="5" r:id="rId5"/>
    <sheet name="Pokyny pro vyplnění" sheetId="6" r:id="rId6"/>
  </sheets>
  <definedNames>
    <definedName name="_xlnm._FilterDatabase" localSheetId="1" hidden="1">'ASŘ - SOCIÁLNÍ ZAŘÍZENÍ 1...'!$C$90:$K$386</definedName>
    <definedName name="_xlnm._FilterDatabase" localSheetId="2" hidden="1">'EI - Elektroinstalace'!$C$87:$K$136</definedName>
    <definedName name="_xlnm._FilterDatabase" localSheetId="3" hidden="1">'VZT - Vzduchotechnika'!$C$77:$K$81</definedName>
    <definedName name="_xlnm._FilterDatabase" localSheetId="4" hidden="1">'ZTI - Zdravotně technické...'!$C$90:$K$253</definedName>
    <definedName name="_xlnm.Print_Titles" localSheetId="1">'ASŘ - SOCIÁLNÍ ZAŘÍZENÍ 1...'!$90:$90</definedName>
    <definedName name="_xlnm.Print_Titles" localSheetId="2">'EI - Elektroinstalace'!$87:$87</definedName>
    <definedName name="_xlnm.Print_Titles" localSheetId="0">'Rekapitulace stavby'!$49:$49</definedName>
    <definedName name="_xlnm.Print_Titles" localSheetId="3">'VZT - Vzduchotechnika'!$77:$77</definedName>
    <definedName name="_xlnm.Print_Titles" localSheetId="4">'ZTI - Zdravotně technické...'!$90:$90</definedName>
    <definedName name="_xlnm.Print_Area" localSheetId="1">'ASŘ - SOCIÁLNÍ ZAŘÍZENÍ 1...'!$C$4:$J$36,'ASŘ - SOCIÁLNÍ ZAŘÍZENÍ 1...'!$C$42:$J$72,'ASŘ - SOCIÁLNÍ ZAŘÍZENÍ 1...'!$C$78:$K$386</definedName>
    <definedName name="_xlnm.Print_Area" localSheetId="2">'EI - Elektroinstalace'!$C$4:$J$36,'EI - Elektroinstalace'!$C$42:$J$69,'EI - Elektroinstalace'!$C$75:$K$136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  <definedName name="_xlnm.Print_Area" localSheetId="3">'VZT - Vzduchotechnika'!$C$4:$J$36,'VZT - Vzduchotechnika'!$C$42:$J$59,'VZT - Vzduchotechnika'!$C$65:$K$81</definedName>
    <definedName name="_xlnm.Print_Area" localSheetId="4">'ZTI - Zdravotně technické...'!$C$4:$J$36,'ZTI - Zdravotně technické...'!$C$42:$J$72,'ZTI - Zdravotně technické...'!$C$78:$K$253</definedName>
  </definedNames>
  <calcPr calcId="124519"/>
</workbook>
</file>

<file path=xl/calcChain.xml><?xml version="1.0" encoding="utf-8"?>
<calcChain xmlns="http://schemas.openxmlformats.org/spreadsheetml/2006/main">
  <c r="J104" i="5"/>
  <c r="AY55" i="1"/>
  <c r="AX55"/>
  <c r="BI253" i="5"/>
  <c r="BH253"/>
  <c r="BG253"/>
  <c r="BF253"/>
  <c r="BE253"/>
  <c r="T253"/>
  <c r="R253"/>
  <c r="P253"/>
  <c r="BK253"/>
  <c r="J253"/>
  <c r="BI252"/>
  <c r="BH252"/>
  <c r="BG252"/>
  <c r="BF252"/>
  <c r="BE252"/>
  <c r="T252"/>
  <c r="R252"/>
  <c r="P252"/>
  <c r="BK252"/>
  <c r="J252"/>
  <c r="BI251"/>
  <c r="BH251"/>
  <c r="BG251"/>
  <c r="BF251"/>
  <c r="BE251"/>
  <c r="T251"/>
  <c r="R251"/>
  <c r="P251"/>
  <c r="BK251"/>
  <c r="J251"/>
  <c r="BI250"/>
  <c r="BH250"/>
  <c r="BG250"/>
  <c r="BF250"/>
  <c r="BE250"/>
  <c r="T250"/>
  <c r="R250"/>
  <c r="P250"/>
  <c r="BK250"/>
  <c r="J250"/>
  <c r="BI249"/>
  <c r="BH249"/>
  <c r="BG249"/>
  <c r="BF249"/>
  <c r="BE249"/>
  <c r="T249"/>
  <c r="R249"/>
  <c r="P249"/>
  <c r="BK249"/>
  <c r="J249"/>
  <c r="BI248"/>
  <c r="BH248"/>
  <c r="BG248"/>
  <c r="BF248"/>
  <c r="BE248"/>
  <c r="T248"/>
  <c r="R248"/>
  <c r="P248"/>
  <c r="BK248"/>
  <c r="J248"/>
  <c r="BI247"/>
  <c r="BH247"/>
  <c r="BG247"/>
  <c r="BF247"/>
  <c r="BE247"/>
  <c r="T247"/>
  <c r="R247"/>
  <c r="P247"/>
  <c r="BK247"/>
  <c r="J247"/>
  <c r="BI246"/>
  <c r="BH246"/>
  <c r="BG246"/>
  <c r="BF246"/>
  <c r="BE246"/>
  <c r="T246"/>
  <c r="R246"/>
  <c r="P246"/>
  <c r="BK246"/>
  <c r="J246"/>
  <c r="BI245"/>
  <c r="BH245"/>
  <c r="BG245"/>
  <c r="BF245"/>
  <c r="BE245"/>
  <c r="T245"/>
  <c r="R245"/>
  <c r="P245"/>
  <c r="BK245"/>
  <c r="J245"/>
  <c r="BI244"/>
  <c r="BH244"/>
  <c r="BG244"/>
  <c r="BF244"/>
  <c r="BE244"/>
  <c r="T244"/>
  <c r="R244"/>
  <c r="P244"/>
  <c r="BK244"/>
  <c r="J244"/>
  <c r="BI243"/>
  <c r="BH243"/>
  <c r="BG243"/>
  <c r="BF243"/>
  <c r="BE243"/>
  <c r="T243"/>
  <c r="T242" s="1"/>
  <c r="R243"/>
  <c r="R242" s="1"/>
  <c r="P243"/>
  <c r="P242" s="1"/>
  <c r="BK243"/>
  <c r="BK242" s="1"/>
  <c r="J242" s="1"/>
  <c r="J71" s="1"/>
  <c r="J243"/>
  <c r="BI241"/>
  <c r="BH241"/>
  <c r="BG241"/>
  <c r="BF241"/>
  <c r="T241"/>
  <c r="R241"/>
  <c r="P241"/>
  <c r="BK241"/>
  <c r="J241"/>
  <c r="BE241" s="1"/>
  <c r="BI240"/>
  <c r="BH240"/>
  <c r="BG240"/>
  <c r="BF240"/>
  <c r="T240"/>
  <c r="R240"/>
  <c r="P240"/>
  <c r="BK240"/>
  <c r="J240"/>
  <c r="BE240" s="1"/>
  <c r="BI239"/>
  <c r="BH239"/>
  <c r="BG239"/>
  <c r="BF239"/>
  <c r="T239"/>
  <c r="T238" s="1"/>
  <c r="R239"/>
  <c r="R238" s="1"/>
  <c r="P239"/>
  <c r="P238" s="1"/>
  <c r="BK239"/>
  <c r="BK238" s="1"/>
  <c r="J238" s="1"/>
  <c r="J70" s="1"/>
  <c r="J239"/>
  <c r="BE239" s="1"/>
  <c r="BI237"/>
  <c r="BH237"/>
  <c r="BG237"/>
  <c r="BF237"/>
  <c r="BE237"/>
  <c r="T237"/>
  <c r="R237"/>
  <c r="P237"/>
  <c r="BK237"/>
  <c r="J237"/>
  <c r="BI236"/>
  <c r="BH236"/>
  <c r="BG236"/>
  <c r="BF236"/>
  <c r="BE236"/>
  <c r="T236"/>
  <c r="R236"/>
  <c r="P236"/>
  <c r="BK236"/>
  <c r="J236"/>
  <c r="BI235"/>
  <c r="BH235"/>
  <c r="BG235"/>
  <c r="BF235"/>
  <c r="BE235"/>
  <c r="T235"/>
  <c r="R235"/>
  <c r="P235"/>
  <c r="BK235"/>
  <c r="J235"/>
  <c r="BI234"/>
  <c r="BH234"/>
  <c r="BG234"/>
  <c r="BF234"/>
  <c r="BE234"/>
  <c r="T234"/>
  <c r="R234"/>
  <c r="P234"/>
  <c r="BK234"/>
  <c r="J234"/>
  <c r="BI233"/>
  <c r="BH233"/>
  <c r="BG233"/>
  <c r="BF233"/>
  <c r="BE233"/>
  <c r="T233"/>
  <c r="R233"/>
  <c r="P233"/>
  <c r="BK233"/>
  <c r="J233"/>
  <c r="BI232"/>
  <c r="BH232"/>
  <c r="BG232"/>
  <c r="BF232"/>
  <c r="BE232"/>
  <c r="T232"/>
  <c r="R232"/>
  <c r="P232"/>
  <c r="BK232"/>
  <c r="J232"/>
  <c r="BI231"/>
  <c r="BH231"/>
  <c r="BG231"/>
  <c r="BF231"/>
  <c r="BE231"/>
  <c r="T231"/>
  <c r="T230" s="1"/>
  <c r="R231"/>
  <c r="R230" s="1"/>
  <c r="P231"/>
  <c r="P230" s="1"/>
  <c r="BK231"/>
  <c r="BK230" s="1"/>
  <c r="J230" s="1"/>
  <c r="J69" s="1"/>
  <c r="J231"/>
  <c r="BI229"/>
  <c r="BH229"/>
  <c r="BG229"/>
  <c r="BF229"/>
  <c r="T229"/>
  <c r="R229"/>
  <c r="P229"/>
  <c r="BK229"/>
  <c r="J229"/>
  <c r="BE229" s="1"/>
  <c r="BI228"/>
  <c r="BH228"/>
  <c r="BG228"/>
  <c r="BF228"/>
  <c r="T228"/>
  <c r="R228"/>
  <c r="P228"/>
  <c r="BK228"/>
  <c r="J228"/>
  <c r="BE228" s="1"/>
  <c r="BI227"/>
  <c r="BH227"/>
  <c r="BG227"/>
  <c r="BF227"/>
  <c r="T227"/>
  <c r="R227"/>
  <c r="P227"/>
  <c r="BK227"/>
  <c r="J227"/>
  <c r="BE227" s="1"/>
  <c r="BI226"/>
  <c r="BH226"/>
  <c r="BG226"/>
  <c r="BF226"/>
  <c r="T226"/>
  <c r="R226"/>
  <c r="P226"/>
  <c r="BK226"/>
  <c r="J226"/>
  <c r="BE226" s="1"/>
  <c r="BI225"/>
  <c r="BH225"/>
  <c r="BG225"/>
  <c r="BF225"/>
  <c r="T225"/>
  <c r="R225"/>
  <c r="P225"/>
  <c r="BK225"/>
  <c r="J225"/>
  <c r="BE225" s="1"/>
  <c r="BI224"/>
  <c r="BH224"/>
  <c r="BG224"/>
  <c r="BF224"/>
  <c r="T224"/>
  <c r="R224"/>
  <c r="P224"/>
  <c r="BK224"/>
  <c r="J224"/>
  <c r="BE224" s="1"/>
  <c r="BI223"/>
  <c r="BH223"/>
  <c r="BG223"/>
  <c r="BF223"/>
  <c r="T223"/>
  <c r="R223"/>
  <c r="P223"/>
  <c r="BK223"/>
  <c r="J223"/>
  <c r="BE223" s="1"/>
  <c r="BI222"/>
  <c r="BH222"/>
  <c r="BG222"/>
  <c r="BF222"/>
  <c r="T222"/>
  <c r="R222"/>
  <c r="P222"/>
  <c r="BK222"/>
  <c r="J222"/>
  <c r="BE222" s="1"/>
  <c r="BI221"/>
  <c r="BH221"/>
  <c r="BG221"/>
  <c r="BF221"/>
  <c r="T221"/>
  <c r="R221"/>
  <c r="P221"/>
  <c r="BK221"/>
  <c r="J221"/>
  <c r="BE221" s="1"/>
  <c r="BI220"/>
  <c r="BH220"/>
  <c r="BG220"/>
  <c r="BF220"/>
  <c r="T220"/>
  <c r="R220"/>
  <c r="P220"/>
  <c r="BK220"/>
  <c r="J220"/>
  <c r="BE220" s="1"/>
  <c r="BI219"/>
  <c r="BH219"/>
  <c r="BG219"/>
  <c r="BF219"/>
  <c r="T219"/>
  <c r="R219"/>
  <c r="P219"/>
  <c r="BK219"/>
  <c r="J219"/>
  <c r="BE219" s="1"/>
  <c r="BI218"/>
  <c r="BH218"/>
  <c r="BG218"/>
  <c r="BF218"/>
  <c r="T218"/>
  <c r="R218"/>
  <c r="P218"/>
  <c r="BK218"/>
  <c r="J218"/>
  <c r="BE218" s="1"/>
  <c r="BI217"/>
  <c r="BH217"/>
  <c r="BG217"/>
  <c r="BF217"/>
  <c r="T217"/>
  <c r="R217"/>
  <c r="P217"/>
  <c r="BK217"/>
  <c r="J217"/>
  <c r="BE217" s="1"/>
  <c r="BI216"/>
  <c r="BH216"/>
  <c r="BG216"/>
  <c r="BF216"/>
  <c r="T216"/>
  <c r="R216"/>
  <c r="P216"/>
  <c r="BK216"/>
  <c r="J216"/>
  <c r="BE216" s="1"/>
  <c r="BI215"/>
  <c r="BH215"/>
  <c r="BG215"/>
  <c r="BF215"/>
  <c r="BE215"/>
  <c r="T215"/>
  <c r="R215"/>
  <c r="P215"/>
  <c r="BK215"/>
  <c r="J215"/>
  <c r="BI214"/>
  <c r="BH214"/>
  <c r="BG214"/>
  <c r="BF214"/>
  <c r="T214"/>
  <c r="R214"/>
  <c r="P214"/>
  <c r="BK214"/>
  <c r="J214"/>
  <c r="BE214" s="1"/>
  <c r="BI213"/>
  <c r="BH213"/>
  <c r="BG213"/>
  <c r="BF213"/>
  <c r="BE213"/>
  <c r="T213"/>
  <c r="R213"/>
  <c r="P213"/>
  <c r="BK213"/>
  <c r="J213"/>
  <c r="BI212"/>
  <c r="BH212"/>
  <c r="BG212"/>
  <c r="BF212"/>
  <c r="T212"/>
  <c r="R212"/>
  <c r="P212"/>
  <c r="BK212"/>
  <c r="J212"/>
  <c r="BE212" s="1"/>
  <c r="BI211"/>
  <c r="BH211"/>
  <c r="BG211"/>
  <c r="BF211"/>
  <c r="BE211"/>
  <c r="T211"/>
  <c r="R211"/>
  <c r="P211"/>
  <c r="BK211"/>
  <c r="J211"/>
  <c r="BI210"/>
  <c r="BH210"/>
  <c r="BG210"/>
  <c r="BF210"/>
  <c r="T210"/>
  <c r="R210"/>
  <c r="P210"/>
  <c r="BK210"/>
  <c r="J210"/>
  <c r="BE210" s="1"/>
  <c r="BI209"/>
  <c r="BH209"/>
  <c r="BG209"/>
  <c r="BF209"/>
  <c r="BE209"/>
  <c r="T209"/>
  <c r="R209"/>
  <c r="P209"/>
  <c r="BK209"/>
  <c r="J209"/>
  <c r="BI208"/>
  <c r="BH208"/>
  <c r="BG208"/>
  <c r="BF208"/>
  <c r="T208"/>
  <c r="R208"/>
  <c r="P208"/>
  <c r="BK208"/>
  <c r="J208"/>
  <c r="BE208" s="1"/>
  <c r="BI207"/>
  <c r="BH207"/>
  <c r="BG207"/>
  <c r="BF207"/>
  <c r="BE207"/>
  <c r="T207"/>
  <c r="R207"/>
  <c r="P207"/>
  <c r="BK207"/>
  <c r="J207"/>
  <c r="BI206"/>
  <c r="BH206"/>
  <c r="BG206"/>
  <c r="BF206"/>
  <c r="T206"/>
  <c r="R206"/>
  <c r="P206"/>
  <c r="BK206"/>
  <c r="J206"/>
  <c r="BE206" s="1"/>
  <c r="BI205"/>
  <c r="BH205"/>
  <c r="BG205"/>
  <c r="BF205"/>
  <c r="BE205"/>
  <c r="T205"/>
  <c r="R205"/>
  <c r="P205"/>
  <c r="BK205"/>
  <c r="J205"/>
  <c r="BI204"/>
  <c r="BH204"/>
  <c r="BG204"/>
  <c r="BF204"/>
  <c r="T204"/>
  <c r="R204"/>
  <c r="P204"/>
  <c r="BK204"/>
  <c r="J204"/>
  <c r="BE204" s="1"/>
  <c r="BI203"/>
  <c r="BH203"/>
  <c r="BG203"/>
  <c r="BF203"/>
  <c r="BE203"/>
  <c r="T203"/>
  <c r="R203"/>
  <c r="P203"/>
  <c r="BK203"/>
  <c r="J203"/>
  <c r="BI202"/>
  <c r="BH202"/>
  <c r="BG202"/>
  <c r="BF202"/>
  <c r="T202"/>
  <c r="R202"/>
  <c r="P202"/>
  <c r="BK202"/>
  <c r="J202"/>
  <c r="BE202" s="1"/>
  <c r="BI201"/>
  <c r="BH201"/>
  <c r="BG201"/>
  <c r="BF201"/>
  <c r="BE201"/>
  <c r="T201"/>
  <c r="R201"/>
  <c r="P201"/>
  <c r="BK201"/>
  <c r="J201"/>
  <c r="BI200"/>
  <c r="BH200"/>
  <c r="BG200"/>
  <c r="BF200"/>
  <c r="T200"/>
  <c r="R200"/>
  <c r="P200"/>
  <c r="BK200"/>
  <c r="J200"/>
  <c r="BE200" s="1"/>
  <c r="BI199"/>
  <c r="BH199"/>
  <c r="BG199"/>
  <c r="BF199"/>
  <c r="BE199"/>
  <c r="T199"/>
  <c r="R199"/>
  <c r="P199"/>
  <c r="BK199"/>
  <c r="J199"/>
  <c r="BI198"/>
  <c r="BH198"/>
  <c r="BG198"/>
  <c r="BF198"/>
  <c r="T198"/>
  <c r="R198"/>
  <c r="P198"/>
  <c r="BK198"/>
  <c r="J198"/>
  <c r="BE198" s="1"/>
  <c r="BI197"/>
  <c r="BH197"/>
  <c r="BG197"/>
  <c r="BF197"/>
  <c r="BE197"/>
  <c r="T197"/>
  <c r="T196" s="1"/>
  <c r="R197"/>
  <c r="R196" s="1"/>
  <c r="P197"/>
  <c r="P196" s="1"/>
  <c r="BK197"/>
  <c r="BK196" s="1"/>
  <c r="J196" s="1"/>
  <c r="J68" s="1"/>
  <c r="J197"/>
  <c r="BI195"/>
  <c r="BH195"/>
  <c r="BG195"/>
  <c r="BF195"/>
  <c r="BE195"/>
  <c r="T195"/>
  <c r="R195"/>
  <c r="P195"/>
  <c r="BK195"/>
  <c r="J195"/>
  <c r="BI194"/>
  <c r="BH194"/>
  <c r="BG194"/>
  <c r="BF194"/>
  <c r="T194"/>
  <c r="T193" s="1"/>
  <c r="R194"/>
  <c r="R193" s="1"/>
  <c r="P194"/>
  <c r="P193" s="1"/>
  <c r="BK194"/>
  <c r="BK193" s="1"/>
  <c r="J193" s="1"/>
  <c r="J67" s="1"/>
  <c r="J194"/>
  <c r="BE194" s="1"/>
  <c r="BI192"/>
  <c r="BH192"/>
  <c r="BG192"/>
  <c r="BF192"/>
  <c r="BE192"/>
  <c r="T192"/>
  <c r="R192"/>
  <c r="P192"/>
  <c r="BK192"/>
  <c r="J192"/>
  <c r="BI191"/>
  <c r="BH191"/>
  <c r="BG191"/>
  <c r="BF191"/>
  <c r="T191"/>
  <c r="R191"/>
  <c r="P191"/>
  <c r="BK191"/>
  <c r="J191"/>
  <c r="BE191" s="1"/>
  <c r="BI190"/>
  <c r="BH190"/>
  <c r="BG190"/>
  <c r="BF190"/>
  <c r="BE190"/>
  <c r="T190"/>
  <c r="R190"/>
  <c r="P190"/>
  <c r="BK190"/>
  <c r="J190"/>
  <c r="BI189"/>
  <c r="BH189"/>
  <c r="BG189"/>
  <c r="BF189"/>
  <c r="T189"/>
  <c r="R189"/>
  <c r="P189"/>
  <c r="BK189"/>
  <c r="J189"/>
  <c r="BE189" s="1"/>
  <c r="BI188"/>
  <c r="BH188"/>
  <c r="BG188"/>
  <c r="BF188"/>
  <c r="BE188"/>
  <c r="T188"/>
  <c r="R188"/>
  <c r="P188"/>
  <c r="BK188"/>
  <c r="J188"/>
  <c r="BI187"/>
  <c r="BH187"/>
  <c r="BG187"/>
  <c r="BF187"/>
  <c r="T187"/>
  <c r="R187"/>
  <c r="P187"/>
  <c r="BK187"/>
  <c r="J187"/>
  <c r="BE187" s="1"/>
  <c r="BI186"/>
  <c r="BH186"/>
  <c r="BG186"/>
  <c r="BF186"/>
  <c r="BE186"/>
  <c r="T186"/>
  <c r="R186"/>
  <c r="P186"/>
  <c r="BK186"/>
  <c r="J186"/>
  <c r="BI185"/>
  <c r="BH185"/>
  <c r="BG185"/>
  <c r="BF185"/>
  <c r="T185"/>
  <c r="R185"/>
  <c r="P185"/>
  <c r="BK185"/>
  <c r="J185"/>
  <c r="BE185" s="1"/>
  <c r="BI184"/>
  <c r="BH184"/>
  <c r="BG184"/>
  <c r="BF184"/>
  <c r="BE184"/>
  <c r="T184"/>
  <c r="R184"/>
  <c r="P184"/>
  <c r="BK184"/>
  <c r="J184"/>
  <c r="BI183"/>
  <c r="BH183"/>
  <c r="BG183"/>
  <c r="BF183"/>
  <c r="T183"/>
  <c r="R183"/>
  <c r="P183"/>
  <c r="BK183"/>
  <c r="J183"/>
  <c r="BE183" s="1"/>
  <c r="BI182"/>
  <c r="BH182"/>
  <c r="BG182"/>
  <c r="BF182"/>
  <c r="BE182"/>
  <c r="T182"/>
  <c r="R182"/>
  <c r="P182"/>
  <c r="BK182"/>
  <c r="J182"/>
  <c r="BI181"/>
  <c r="BH181"/>
  <c r="BG181"/>
  <c r="BF181"/>
  <c r="BE181"/>
  <c r="T181"/>
  <c r="R181"/>
  <c r="P181"/>
  <c r="BK181"/>
  <c r="J181"/>
  <c r="BI180"/>
  <c r="BH180"/>
  <c r="BG180"/>
  <c r="BF180"/>
  <c r="BE180"/>
  <c r="T180"/>
  <c r="R180"/>
  <c r="P180"/>
  <c r="BK180"/>
  <c r="J180"/>
  <c r="BI179"/>
  <c r="BH179"/>
  <c r="BG179"/>
  <c r="BF179"/>
  <c r="BE179"/>
  <c r="T179"/>
  <c r="R179"/>
  <c r="P179"/>
  <c r="BK179"/>
  <c r="J179"/>
  <c r="BI178"/>
  <c r="BH178"/>
  <c r="BG178"/>
  <c r="BF178"/>
  <c r="BE178"/>
  <c r="T178"/>
  <c r="R178"/>
  <c r="P178"/>
  <c r="BK178"/>
  <c r="J178"/>
  <c r="BI177"/>
  <c r="BH177"/>
  <c r="BG177"/>
  <c r="BF177"/>
  <c r="BE177"/>
  <c r="T177"/>
  <c r="R177"/>
  <c r="P177"/>
  <c r="BK177"/>
  <c r="J177"/>
  <c r="BI176"/>
  <c r="BH176"/>
  <c r="BG176"/>
  <c r="BF176"/>
  <c r="BE176"/>
  <c r="T176"/>
  <c r="R176"/>
  <c r="P176"/>
  <c r="BK176"/>
  <c r="J176"/>
  <c r="BI175"/>
  <c r="BH175"/>
  <c r="BG175"/>
  <c r="BF175"/>
  <c r="BE175"/>
  <c r="T175"/>
  <c r="R175"/>
  <c r="P175"/>
  <c r="BK175"/>
  <c r="J175"/>
  <c r="BI174"/>
  <c r="BH174"/>
  <c r="BG174"/>
  <c r="BF174"/>
  <c r="BE174"/>
  <c r="T174"/>
  <c r="R174"/>
  <c r="P174"/>
  <c r="BK174"/>
  <c r="J174"/>
  <c r="BI173"/>
  <c r="BH173"/>
  <c r="BG173"/>
  <c r="BF173"/>
  <c r="BE173"/>
  <c r="T173"/>
  <c r="R173"/>
  <c r="P173"/>
  <c r="BK173"/>
  <c r="J173"/>
  <c r="BI172"/>
  <c r="BH172"/>
  <c r="BG172"/>
  <c r="BF172"/>
  <c r="BE172"/>
  <c r="T172"/>
  <c r="R172"/>
  <c r="P172"/>
  <c r="BK172"/>
  <c r="J172"/>
  <c r="BI171"/>
  <c r="BH171"/>
  <c r="BG171"/>
  <c r="BF171"/>
  <c r="BE171"/>
  <c r="T171"/>
  <c r="R171"/>
  <c r="P171"/>
  <c r="BK171"/>
  <c r="J171"/>
  <c r="BI170"/>
  <c r="BH170"/>
  <c r="BG170"/>
  <c r="BF170"/>
  <c r="BE170"/>
  <c r="T170"/>
  <c r="R170"/>
  <c r="P170"/>
  <c r="BK170"/>
  <c r="J170"/>
  <c r="BI169"/>
  <c r="BH169"/>
  <c r="BG169"/>
  <c r="BF169"/>
  <c r="BE169"/>
  <c r="T169"/>
  <c r="R169"/>
  <c r="P169"/>
  <c r="BK169"/>
  <c r="J169"/>
  <c r="BI168"/>
  <c r="BH168"/>
  <c r="BG168"/>
  <c r="BF168"/>
  <c r="BE168"/>
  <c r="T168"/>
  <c r="R168"/>
  <c r="P168"/>
  <c r="BK168"/>
  <c r="J168"/>
  <c r="BI167"/>
  <c r="BH167"/>
  <c r="BG167"/>
  <c r="BF167"/>
  <c r="BE167"/>
  <c r="T167"/>
  <c r="R167"/>
  <c r="P167"/>
  <c r="BK167"/>
  <c r="J167"/>
  <c r="BI166"/>
  <c r="BH166"/>
  <c r="BG166"/>
  <c r="BF166"/>
  <c r="BE166"/>
  <c r="T166"/>
  <c r="R166"/>
  <c r="P166"/>
  <c r="BK166"/>
  <c r="J166"/>
  <c r="BI165"/>
  <c r="BH165"/>
  <c r="BG165"/>
  <c r="BF165"/>
  <c r="BE165"/>
  <c r="T165"/>
  <c r="R165"/>
  <c r="P165"/>
  <c r="BK165"/>
  <c r="J165"/>
  <c r="BI164"/>
  <c r="BH164"/>
  <c r="BG164"/>
  <c r="BF164"/>
  <c r="BE164"/>
  <c r="T164"/>
  <c r="R164"/>
  <c r="P164"/>
  <c r="BK164"/>
  <c r="J164"/>
  <c r="BI163"/>
  <c r="BH163"/>
  <c r="BG163"/>
  <c r="BF163"/>
  <c r="BE163"/>
  <c r="T163"/>
  <c r="R163"/>
  <c r="P163"/>
  <c r="BK163"/>
  <c r="J163"/>
  <c r="BI162"/>
  <c r="BH162"/>
  <c r="BG162"/>
  <c r="BF162"/>
  <c r="BE162"/>
  <c r="T162"/>
  <c r="R162"/>
  <c r="P162"/>
  <c r="BK162"/>
  <c r="J162"/>
  <c r="BI161"/>
  <c r="BH161"/>
  <c r="BG161"/>
  <c r="BF161"/>
  <c r="BE161"/>
  <c r="T161"/>
  <c r="R161"/>
  <c r="P161"/>
  <c r="BK161"/>
  <c r="J161"/>
  <c r="BI160"/>
  <c r="BH160"/>
  <c r="BG160"/>
  <c r="BF160"/>
  <c r="BE160"/>
  <c r="T160"/>
  <c r="R160"/>
  <c r="P160"/>
  <c r="BK160"/>
  <c r="J160"/>
  <c r="BI159"/>
  <c r="BH159"/>
  <c r="BG159"/>
  <c r="BF159"/>
  <c r="BE159"/>
  <c r="T159"/>
  <c r="R159"/>
  <c r="P159"/>
  <c r="BK159"/>
  <c r="J159"/>
  <c r="BI158"/>
  <c r="BH158"/>
  <c r="BG158"/>
  <c r="BF158"/>
  <c r="BE158"/>
  <c r="T158"/>
  <c r="R158"/>
  <c r="P158"/>
  <c r="BK158"/>
  <c r="J158"/>
  <c r="BI157"/>
  <c r="BH157"/>
  <c r="BG157"/>
  <c r="BF157"/>
  <c r="BE157"/>
  <c r="T157"/>
  <c r="R157"/>
  <c r="P157"/>
  <c r="BK157"/>
  <c r="J157"/>
  <c r="BI156"/>
  <c r="BH156"/>
  <c r="BG156"/>
  <c r="BF156"/>
  <c r="BE156"/>
  <c r="T156"/>
  <c r="R156"/>
  <c r="P156"/>
  <c r="BK156"/>
  <c r="J156"/>
  <c r="BI155"/>
  <c r="BH155"/>
  <c r="BG155"/>
  <c r="BF155"/>
  <c r="BE155"/>
  <c r="T155"/>
  <c r="R155"/>
  <c r="P155"/>
  <c r="BK155"/>
  <c r="J155"/>
  <c r="BI154"/>
  <c r="BH154"/>
  <c r="BG154"/>
  <c r="BF154"/>
  <c r="BE154"/>
  <c r="T154"/>
  <c r="T153" s="1"/>
  <c r="R154"/>
  <c r="R153" s="1"/>
  <c r="P154"/>
  <c r="P153" s="1"/>
  <c r="BK154"/>
  <c r="BK153" s="1"/>
  <c r="J153" s="1"/>
  <c r="J66" s="1"/>
  <c r="J154"/>
  <c r="BI152"/>
  <c r="BH152"/>
  <c r="BG152"/>
  <c r="BF152"/>
  <c r="T152"/>
  <c r="R152"/>
  <c r="P152"/>
  <c r="BK152"/>
  <c r="J152"/>
  <c r="BE152" s="1"/>
  <c r="BI151"/>
  <c r="BH151"/>
  <c r="BG151"/>
  <c r="BF151"/>
  <c r="T151"/>
  <c r="R151"/>
  <c r="P151"/>
  <c r="BK151"/>
  <c r="J151"/>
  <c r="BE151" s="1"/>
  <c r="BI150"/>
  <c r="BH150"/>
  <c r="BG150"/>
  <c r="BF150"/>
  <c r="T150"/>
  <c r="R150"/>
  <c r="P150"/>
  <c r="BK150"/>
  <c r="J150"/>
  <c r="BE150" s="1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 s="1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 s="1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9"/>
  <c r="BH129"/>
  <c r="BG129"/>
  <c r="BF129"/>
  <c r="T129"/>
  <c r="T128" s="1"/>
  <c r="R129"/>
  <c r="R128" s="1"/>
  <c r="P129"/>
  <c r="P128" s="1"/>
  <c r="BK129"/>
  <c r="BK128" s="1"/>
  <c r="J128" s="1"/>
  <c r="J65" s="1"/>
  <c r="J129"/>
  <c r="BE129" s="1"/>
  <c r="BI127"/>
  <c r="BH127"/>
  <c r="BG127"/>
  <c r="BF127"/>
  <c r="BE127"/>
  <c r="T127"/>
  <c r="R127"/>
  <c r="P127"/>
  <c r="BK127"/>
  <c r="J127"/>
  <c r="BI126"/>
  <c r="BH126"/>
  <c r="BG126"/>
  <c r="BF126"/>
  <c r="T126"/>
  <c r="R126"/>
  <c r="P126"/>
  <c r="BK126"/>
  <c r="J126"/>
  <c r="BE126" s="1"/>
  <c r="BI125"/>
  <c r="BH125"/>
  <c r="BG125"/>
  <c r="BF125"/>
  <c r="BE125"/>
  <c r="T125"/>
  <c r="R125"/>
  <c r="P125"/>
  <c r="BK125"/>
  <c r="J125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P122"/>
  <c r="BK122"/>
  <c r="J122"/>
  <c r="BI121"/>
  <c r="BH121"/>
  <c r="BG121"/>
  <c r="BF121"/>
  <c r="BE121"/>
  <c r="T121"/>
  <c r="R121"/>
  <c r="P121"/>
  <c r="BK121"/>
  <c r="J121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8"/>
  <c r="BH118"/>
  <c r="BG118"/>
  <c r="BF118"/>
  <c r="BE118"/>
  <c r="T118"/>
  <c r="R118"/>
  <c r="P118"/>
  <c r="BK118"/>
  <c r="J118"/>
  <c r="BI117"/>
  <c r="BH117"/>
  <c r="BG117"/>
  <c r="BF117"/>
  <c r="BE117"/>
  <c r="T117"/>
  <c r="R117"/>
  <c r="P117"/>
  <c r="BK117"/>
  <c r="J117"/>
  <c r="BI116"/>
  <c r="BH116"/>
  <c r="BG116"/>
  <c r="BF116"/>
  <c r="BE116"/>
  <c r="T116"/>
  <c r="R116"/>
  <c r="P116"/>
  <c r="BK116"/>
  <c r="J116"/>
  <c r="BI115"/>
  <c r="BH115"/>
  <c r="BG115"/>
  <c r="BF115"/>
  <c r="BE115"/>
  <c r="T115"/>
  <c r="T114" s="1"/>
  <c r="T113" s="1"/>
  <c r="R115"/>
  <c r="R114" s="1"/>
  <c r="R113" s="1"/>
  <c r="P115"/>
  <c r="P114" s="1"/>
  <c r="P113" s="1"/>
  <c r="BK115"/>
  <c r="BK114" s="1"/>
  <c r="J115"/>
  <c r="BI112"/>
  <c r="BH112"/>
  <c r="BG112"/>
  <c r="BF112"/>
  <c r="BE112"/>
  <c r="T112"/>
  <c r="R112"/>
  <c r="P112"/>
  <c r="BK112"/>
  <c r="J112"/>
  <c r="BI111"/>
  <c r="BH111"/>
  <c r="BG111"/>
  <c r="BF111"/>
  <c r="BE111"/>
  <c r="T111"/>
  <c r="T110" s="1"/>
  <c r="R111"/>
  <c r="R110" s="1"/>
  <c r="P111"/>
  <c r="P110" s="1"/>
  <c r="BK111"/>
  <c r="BK110" s="1"/>
  <c r="J110" s="1"/>
  <c r="J62" s="1"/>
  <c r="J111"/>
  <c r="BI109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J108"/>
  <c r="BE108" s="1"/>
  <c r="BI107"/>
  <c r="BH107"/>
  <c r="BG107"/>
  <c r="BF107"/>
  <c r="T107"/>
  <c r="R107"/>
  <c r="P107"/>
  <c r="BK107"/>
  <c r="J107"/>
  <c r="BE107" s="1"/>
  <c r="BI106"/>
  <c r="BH106"/>
  <c r="BG106"/>
  <c r="BF106"/>
  <c r="T106"/>
  <c r="T105" s="1"/>
  <c r="R106"/>
  <c r="R105" s="1"/>
  <c r="P106"/>
  <c r="P105" s="1"/>
  <c r="BK106"/>
  <c r="BK105" s="1"/>
  <c r="J105" s="1"/>
  <c r="J61" s="1"/>
  <c r="J106"/>
  <c r="BE106" s="1"/>
  <c r="J60"/>
  <c r="BI103"/>
  <c r="BH103"/>
  <c r="BG103"/>
  <c r="BF103"/>
  <c r="T103"/>
  <c r="T102" s="1"/>
  <c r="R103"/>
  <c r="R102" s="1"/>
  <c r="P103"/>
  <c r="P102" s="1"/>
  <c r="BK103"/>
  <c r="BK102" s="1"/>
  <c r="J102" s="1"/>
  <c r="J59" s="1"/>
  <c r="J103"/>
  <c r="BE103" s="1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7"/>
  <c r="BH97"/>
  <c r="BG97"/>
  <c r="BF97"/>
  <c r="BE97"/>
  <c r="T97"/>
  <c r="R97"/>
  <c r="P97"/>
  <c r="BK97"/>
  <c r="J97"/>
  <c r="BI96"/>
  <c r="BH96"/>
  <c r="BG96"/>
  <c r="BF96"/>
  <c r="BE96"/>
  <c r="T96"/>
  <c r="R96"/>
  <c r="P96"/>
  <c r="BK96"/>
  <c r="J96"/>
  <c r="BI95"/>
  <c r="BH95"/>
  <c r="BG95"/>
  <c r="BF95"/>
  <c r="BE95"/>
  <c r="T95"/>
  <c r="R95"/>
  <c r="P95"/>
  <c r="BK95"/>
  <c r="J95"/>
  <c r="BI94"/>
  <c r="F34" s="1"/>
  <c r="BD55" i="1" s="1"/>
  <c r="BH94" i="5"/>
  <c r="F33" s="1"/>
  <c r="BC55" i="1" s="1"/>
  <c r="BG94" i="5"/>
  <c r="F32" s="1"/>
  <c r="BB55" i="1" s="1"/>
  <c r="BF94" i="5"/>
  <c r="F31" s="1"/>
  <c r="BA55" i="1" s="1"/>
  <c r="BE94" i="5"/>
  <c r="F30" s="1"/>
  <c r="AZ55" i="1" s="1"/>
  <c r="T94" i="5"/>
  <c r="T93" s="1"/>
  <c r="T92" s="1"/>
  <c r="T91" s="1"/>
  <c r="R94"/>
  <c r="R93" s="1"/>
  <c r="R92" s="1"/>
  <c r="R91" s="1"/>
  <c r="P94"/>
  <c r="P93" s="1"/>
  <c r="P92" s="1"/>
  <c r="P91" s="1"/>
  <c r="AU55" i="1" s="1"/>
  <c r="BK94" i="5"/>
  <c r="BK93" s="1"/>
  <c r="J94"/>
  <c r="J87"/>
  <c r="F87"/>
  <c r="F85"/>
  <c r="E83"/>
  <c r="E81"/>
  <c r="J51"/>
  <c r="F51"/>
  <c r="F49"/>
  <c r="E47"/>
  <c r="J18"/>
  <c r="E18"/>
  <c r="F88" s="1"/>
  <c r="J17"/>
  <c r="J12"/>
  <c r="J49" s="1"/>
  <c r="E7"/>
  <c r="E45" s="1"/>
  <c r="BK80" i="4"/>
  <c r="BK79" s="1"/>
  <c r="AY54" i="1"/>
  <c r="AX54"/>
  <c r="F34" i="4"/>
  <c r="BD54" i="1" s="1"/>
  <c r="F32" i="4"/>
  <c r="BB54" i="1" s="1"/>
  <c r="F31" i="4"/>
  <c r="BA54" i="1" s="1"/>
  <c r="BI81" i="4"/>
  <c r="BH81"/>
  <c r="F33" s="1"/>
  <c r="BC54" i="1" s="1"/>
  <c r="BG81" i="4"/>
  <c r="BF81"/>
  <c r="J31" s="1"/>
  <c r="AW54" i="1" s="1"/>
  <c r="T81" i="4"/>
  <c r="T80" s="1"/>
  <c r="T79" s="1"/>
  <c r="T78" s="1"/>
  <c r="R81"/>
  <c r="R80" s="1"/>
  <c r="R79" s="1"/>
  <c r="R78" s="1"/>
  <c r="P81"/>
  <c r="P80" s="1"/>
  <c r="P79" s="1"/>
  <c r="P78" s="1"/>
  <c r="AU54" i="1" s="1"/>
  <c r="BK81" i="4"/>
  <c r="J81"/>
  <c r="BE81" s="1"/>
  <c r="J74"/>
  <c r="F74"/>
  <c r="J72"/>
  <c r="F72"/>
  <c r="E70"/>
  <c r="J51"/>
  <c r="F51"/>
  <c r="F49"/>
  <c r="E47"/>
  <c r="E45"/>
  <c r="J18"/>
  <c r="E18"/>
  <c r="F52" s="1"/>
  <c r="J17"/>
  <c r="J12"/>
  <c r="J49" s="1"/>
  <c r="E7"/>
  <c r="E68" s="1"/>
  <c r="T135" i="3"/>
  <c r="AY53" i="1"/>
  <c r="AX53"/>
  <c r="BI136" i="3"/>
  <c r="BH136"/>
  <c r="BG136"/>
  <c r="BF136"/>
  <c r="BE136"/>
  <c r="T136"/>
  <c r="R136"/>
  <c r="R135" s="1"/>
  <c r="P136"/>
  <c r="P135" s="1"/>
  <c r="BK136"/>
  <c r="BK135" s="1"/>
  <c r="J135" s="1"/>
  <c r="J68" s="1"/>
  <c r="J136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9"/>
  <c r="BH129"/>
  <c r="BG129"/>
  <c r="BF129"/>
  <c r="T129"/>
  <c r="R129"/>
  <c r="P129"/>
  <c r="BK129"/>
  <c r="J129"/>
  <c r="BE129" s="1"/>
  <c r="BI128"/>
  <c r="BH128"/>
  <c r="BG128"/>
  <c r="BF128"/>
  <c r="T128"/>
  <c r="T127" s="1"/>
  <c r="T126" s="1"/>
  <c r="R128"/>
  <c r="R127" s="1"/>
  <c r="R126" s="1"/>
  <c r="P128"/>
  <c r="P127" s="1"/>
  <c r="P126" s="1"/>
  <c r="BK128"/>
  <c r="BK127" s="1"/>
  <c r="J128"/>
  <c r="BE128" s="1"/>
  <c r="BI125"/>
  <c r="BH125"/>
  <c r="BG125"/>
  <c r="BF125"/>
  <c r="T125"/>
  <c r="R125"/>
  <c r="P125"/>
  <c r="BK125"/>
  <c r="J125"/>
  <c r="BE125" s="1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 s="1"/>
  <c r="BI122"/>
  <c r="BH122"/>
  <c r="BG122"/>
  <c r="BF122"/>
  <c r="T122"/>
  <c r="R122"/>
  <c r="P122"/>
  <c r="BK122"/>
  <c r="J122"/>
  <c r="BE122" s="1"/>
  <c r="BI121"/>
  <c r="BH121"/>
  <c r="BG121"/>
  <c r="BF121"/>
  <c r="T121"/>
  <c r="T120" s="1"/>
  <c r="R121"/>
  <c r="R120" s="1"/>
  <c r="P121"/>
  <c r="P120" s="1"/>
  <c r="BK121"/>
  <c r="BK120" s="1"/>
  <c r="J120" s="1"/>
  <c r="J65" s="1"/>
  <c r="J121"/>
  <c r="BE121" s="1"/>
  <c r="BI119"/>
  <c r="BH119"/>
  <c r="BG119"/>
  <c r="BF119"/>
  <c r="T119"/>
  <c r="R119"/>
  <c r="P119"/>
  <c r="BK119"/>
  <c r="J119"/>
  <c r="BE119" s="1"/>
  <c r="BI118"/>
  <c r="BH118"/>
  <c r="BG118"/>
  <c r="BF118"/>
  <c r="BE118"/>
  <c r="T118"/>
  <c r="R118"/>
  <c r="P118"/>
  <c r="BK118"/>
  <c r="J118"/>
  <c r="BI117"/>
  <c r="BH117"/>
  <c r="BG117"/>
  <c r="BF117"/>
  <c r="T117"/>
  <c r="R117"/>
  <c r="P117"/>
  <c r="BK117"/>
  <c r="J117"/>
  <c r="BE117" s="1"/>
  <c r="BI116"/>
  <c r="BH116"/>
  <c r="BG116"/>
  <c r="BF116"/>
  <c r="BE116"/>
  <c r="T116"/>
  <c r="R116"/>
  <c r="P116"/>
  <c r="BK116"/>
  <c r="J116"/>
  <c r="BI115"/>
  <c r="BH115"/>
  <c r="BG115"/>
  <c r="BF115"/>
  <c r="T115"/>
  <c r="R115"/>
  <c r="P115"/>
  <c r="BK115"/>
  <c r="J115"/>
  <c r="BE115" s="1"/>
  <c r="BI114"/>
  <c r="BH114"/>
  <c r="BG114"/>
  <c r="BF114"/>
  <c r="BE114"/>
  <c r="T114"/>
  <c r="R114"/>
  <c r="P114"/>
  <c r="BK114"/>
  <c r="J114"/>
  <c r="BI113"/>
  <c r="BH113"/>
  <c r="BG113"/>
  <c r="BF113"/>
  <c r="T113"/>
  <c r="R113"/>
  <c r="P113"/>
  <c r="BK113"/>
  <c r="J113"/>
  <c r="BE113" s="1"/>
  <c r="BI112"/>
  <c r="BH112"/>
  <c r="BG112"/>
  <c r="BF112"/>
  <c r="BE112"/>
  <c r="T112"/>
  <c r="R112"/>
  <c r="P112"/>
  <c r="BK112"/>
  <c r="J112"/>
  <c r="BI111"/>
  <c r="BH111"/>
  <c r="BG111"/>
  <c r="BF111"/>
  <c r="T111"/>
  <c r="T110" s="1"/>
  <c r="R111"/>
  <c r="R110" s="1"/>
  <c r="P111"/>
  <c r="P110" s="1"/>
  <c r="BK111"/>
  <c r="BK110" s="1"/>
  <c r="J110" s="1"/>
  <c r="J64" s="1"/>
  <c r="J111"/>
  <c r="BE111" s="1"/>
  <c r="BI109"/>
  <c r="BH109"/>
  <c r="BG109"/>
  <c r="BF109"/>
  <c r="T109"/>
  <c r="T108" s="1"/>
  <c r="R109"/>
  <c r="R108" s="1"/>
  <c r="P109"/>
  <c r="P108" s="1"/>
  <c r="BK109"/>
  <c r="BK108" s="1"/>
  <c r="J108" s="1"/>
  <c r="J63" s="1"/>
  <c r="J109"/>
  <c r="BE109" s="1"/>
  <c r="BI107"/>
  <c r="BH107"/>
  <c r="BG107"/>
  <c r="BF107"/>
  <c r="BE107"/>
  <c r="T107"/>
  <c r="R107"/>
  <c r="P107"/>
  <c r="BK107"/>
  <c r="J107"/>
  <c r="BI106"/>
  <c r="BH106"/>
  <c r="BG106"/>
  <c r="BF106"/>
  <c r="T106"/>
  <c r="R106"/>
  <c r="P106"/>
  <c r="BK106"/>
  <c r="J106"/>
  <c r="BE106" s="1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2"/>
  <c r="BH102"/>
  <c r="BG102"/>
  <c r="BF102"/>
  <c r="BE102"/>
  <c r="T102"/>
  <c r="R102"/>
  <c r="P102"/>
  <c r="BK102"/>
  <c r="J102"/>
  <c r="BI101"/>
  <c r="BH101"/>
  <c r="BG101"/>
  <c r="BF101"/>
  <c r="BE101"/>
  <c r="T101"/>
  <c r="T100" s="1"/>
  <c r="R101"/>
  <c r="R100" s="1"/>
  <c r="P101"/>
  <c r="P100" s="1"/>
  <c r="BK101"/>
  <c r="BK100" s="1"/>
  <c r="J100" s="1"/>
  <c r="J62" s="1"/>
  <c r="J10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T96" s="1"/>
  <c r="R97"/>
  <c r="R96" s="1"/>
  <c r="P97"/>
  <c r="P96" s="1"/>
  <c r="BK97"/>
  <c r="BK96" s="1"/>
  <c r="J96" s="1"/>
  <c r="J61" s="1"/>
  <c r="J97"/>
  <c r="BE97" s="1"/>
  <c r="BI95"/>
  <c r="BH95"/>
  <c r="BG95"/>
  <c r="BF95"/>
  <c r="BE95"/>
  <c r="T95"/>
  <c r="T94" s="1"/>
  <c r="R95"/>
  <c r="R94" s="1"/>
  <c r="P95"/>
  <c r="P94" s="1"/>
  <c r="BK95"/>
  <c r="BK94" s="1"/>
  <c r="J94" s="1"/>
  <c r="J60" s="1"/>
  <c r="J95"/>
  <c r="BI93"/>
  <c r="BH93"/>
  <c r="BG93"/>
  <c r="BF93"/>
  <c r="T93"/>
  <c r="T92" s="1"/>
  <c r="R93"/>
  <c r="R92" s="1"/>
  <c r="P93"/>
  <c r="P92" s="1"/>
  <c r="BK93"/>
  <c r="BK92" s="1"/>
  <c r="J92" s="1"/>
  <c r="J59" s="1"/>
  <c r="J93"/>
  <c r="BE93" s="1"/>
  <c r="BI91"/>
  <c r="F34" s="1"/>
  <c r="BD53" i="1" s="1"/>
  <c r="BH91" i="3"/>
  <c r="F33" s="1"/>
  <c r="BC53" i="1" s="1"/>
  <c r="BG91" i="3"/>
  <c r="F32" s="1"/>
  <c r="BB53" i="1" s="1"/>
  <c r="BF91" i="3"/>
  <c r="F31" s="1"/>
  <c r="BA53" i="1" s="1"/>
  <c r="BE91" i="3"/>
  <c r="J30" s="1"/>
  <c r="AV53" i="1" s="1"/>
  <c r="T91" i="3"/>
  <c r="T90" s="1"/>
  <c r="T89" s="1"/>
  <c r="T88" s="1"/>
  <c r="R91"/>
  <c r="R90" s="1"/>
  <c r="P91"/>
  <c r="P90" s="1"/>
  <c r="P89" s="1"/>
  <c r="BK91"/>
  <c r="BK90" s="1"/>
  <c r="J91"/>
  <c r="J84"/>
  <c r="F84"/>
  <c r="F82"/>
  <c r="E80"/>
  <c r="E78"/>
  <c r="J51"/>
  <c r="F51"/>
  <c r="F49"/>
  <c r="E47"/>
  <c r="J18"/>
  <c r="E18"/>
  <c r="F85" s="1"/>
  <c r="J17"/>
  <c r="J12"/>
  <c r="J49" s="1"/>
  <c r="E7"/>
  <c r="E45" s="1"/>
  <c r="T384" i="2"/>
  <c r="P319"/>
  <c r="R303"/>
  <c r="T284"/>
  <c r="AY52" i="1"/>
  <c r="AX52"/>
  <c r="BI386" i="2"/>
  <c r="BH386"/>
  <c r="BG386"/>
  <c r="BF386"/>
  <c r="BE386"/>
  <c r="T386"/>
  <c r="R386"/>
  <c r="P386"/>
  <c r="P384" s="1"/>
  <c r="BK386"/>
  <c r="BK384" s="1"/>
  <c r="J384" s="1"/>
  <c r="J71" s="1"/>
  <c r="J386"/>
  <c r="BI385"/>
  <c r="BH385"/>
  <c r="BG385"/>
  <c r="BF385"/>
  <c r="BE385"/>
  <c r="T385"/>
  <c r="R385"/>
  <c r="R384" s="1"/>
  <c r="P385"/>
  <c r="BK385"/>
  <c r="J385"/>
  <c r="BI383"/>
  <c r="BH383"/>
  <c r="BG383"/>
  <c r="BF383"/>
  <c r="T383"/>
  <c r="T382" s="1"/>
  <c r="R383"/>
  <c r="R382" s="1"/>
  <c r="P383"/>
  <c r="P382" s="1"/>
  <c r="BK383"/>
  <c r="BK382" s="1"/>
  <c r="J382" s="1"/>
  <c r="J70" s="1"/>
  <c r="J383"/>
  <c r="BE383" s="1"/>
  <c r="BI381"/>
  <c r="BH381"/>
  <c r="BG381"/>
  <c r="BF381"/>
  <c r="BE381"/>
  <c r="T381"/>
  <c r="R381"/>
  <c r="P381"/>
  <c r="BK381"/>
  <c r="J381"/>
  <c r="BI380"/>
  <c r="BH380"/>
  <c r="BG380"/>
  <c r="BF380"/>
  <c r="BE380"/>
  <c r="T380"/>
  <c r="R380"/>
  <c r="P380"/>
  <c r="BK380"/>
  <c r="J380"/>
  <c r="BI378"/>
  <c r="BH378"/>
  <c r="BG378"/>
  <c r="BF378"/>
  <c r="BE378"/>
  <c r="T378"/>
  <c r="R378"/>
  <c r="P378"/>
  <c r="BK378"/>
  <c r="J378"/>
  <c r="BI376"/>
  <c r="BH376"/>
  <c r="BG376"/>
  <c r="BF376"/>
  <c r="BE376"/>
  <c r="T376"/>
  <c r="R376"/>
  <c r="P376"/>
  <c r="BK376"/>
  <c r="J376"/>
  <c r="BI374"/>
  <c r="BH374"/>
  <c r="BG374"/>
  <c r="BF374"/>
  <c r="BE374"/>
  <c r="T374"/>
  <c r="R374"/>
  <c r="P374"/>
  <c r="BK374"/>
  <c r="J374"/>
  <c r="BI372"/>
  <c r="BH372"/>
  <c r="BG372"/>
  <c r="BF372"/>
  <c r="BE372"/>
  <c r="T372"/>
  <c r="R372"/>
  <c r="P372"/>
  <c r="BK372"/>
  <c r="J372"/>
  <c r="BI339"/>
  <c r="BH339"/>
  <c r="BG339"/>
  <c r="BF339"/>
  <c r="BE339"/>
  <c r="T339"/>
  <c r="R339"/>
  <c r="P339"/>
  <c r="BK339"/>
  <c r="J339"/>
  <c r="BI337"/>
  <c r="BH337"/>
  <c r="BG337"/>
  <c r="BF337"/>
  <c r="BE337"/>
  <c r="T337"/>
  <c r="R337"/>
  <c r="P337"/>
  <c r="BK337"/>
  <c r="J337"/>
  <c r="BI335"/>
  <c r="BH335"/>
  <c r="BG335"/>
  <c r="BF335"/>
  <c r="BE335"/>
  <c r="T335"/>
  <c r="R335"/>
  <c r="P335"/>
  <c r="BK335"/>
  <c r="J335"/>
  <c r="BI333"/>
  <c r="BH333"/>
  <c r="BG333"/>
  <c r="BF333"/>
  <c r="BE333"/>
  <c r="T333"/>
  <c r="R333"/>
  <c r="P333"/>
  <c r="BK333"/>
  <c r="J333"/>
  <c r="BI320"/>
  <c r="BH320"/>
  <c r="BG320"/>
  <c r="BF320"/>
  <c r="BE320"/>
  <c r="T320"/>
  <c r="T319" s="1"/>
  <c r="R320"/>
  <c r="R319" s="1"/>
  <c r="P320"/>
  <c r="BK320"/>
  <c r="BK319" s="1"/>
  <c r="J319" s="1"/>
  <c r="J69" s="1"/>
  <c r="J320"/>
  <c r="BI318"/>
  <c r="BH318"/>
  <c r="BG318"/>
  <c r="BF318"/>
  <c r="T318"/>
  <c r="R318"/>
  <c r="P318"/>
  <c r="BK318"/>
  <c r="J318"/>
  <c r="BE318" s="1"/>
  <c r="BI316"/>
  <c r="BH316"/>
  <c r="BG316"/>
  <c r="BF316"/>
  <c r="T316"/>
  <c r="R316"/>
  <c r="P316"/>
  <c r="BK316"/>
  <c r="J316"/>
  <c r="BE316" s="1"/>
  <c r="BI315"/>
  <c r="BH315"/>
  <c r="BG315"/>
  <c r="BF315"/>
  <c r="T315"/>
  <c r="R315"/>
  <c r="P315"/>
  <c r="BK315"/>
  <c r="J315"/>
  <c r="BE315" s="1"/>
  <c r="BI313"/>
  <c r="BH313"/>
  <c r="BG313"/>
  <c r="BF313"/>
  <c r="T313"/>
  <c r="R313"/>
  <c r="P313"/>
  <c r="BK313"/>
  <c r="J313"/>
  <c r="BE313" s="1"/>
  <c r="BI308"/>
  <c r="BH308"/>
  <c r="BG308"/>
  <c r="BF308"/>
  <c r="T308"/>
  <c r="R308"/>
  <c r="P308"/>
  <c r="BK308"/>
  <c r="J308"/>
  <c r="BE308" s="1"/>
  <c r="BI304"/>
  <c r="BH304"/>
  <c r="BG304"/>
  <c r="BF304"/>
  <c r="T304"/>
  <c r="T303" s="1"/>
  <c r="R304"/>
  <c r="P304"/>
  <c r="P303" s="1"/>
  <c r="BK304"/>
  <c r="BK303" s="1"/>
  <c r="J303" s="1"/>
  <c r="J68" s="1"/>
  <c r="J304"/>
  <c r="BE304" s="1"/>
  <c r="BI302"/>
  <c r="BH302"/>
  <c r="BG302"/>
  <c r="BF302"/>
  <c r="BE302"/>
  <c r="T302"/>
  <c r="R302"/>
  <c r="P302"/>
  <c r="BK302"/>
  <c r="J302"/>
  <c r="BI301"/>
  <c r="BH301"/>
  <c r="BG301"/>
  <c r="BF301"/>
  <c r="BE301"/>
  <c r="T301"/>
  <c r="R301"/>
  <c r="P301"/>
  <c r="BK301"/>
  <c r="J301"/>
  <c r="BI300"/>
  <c r="BH300"/>
  <c r="BG300"/>
  <c r="BF300"/>
  <c r="BE300"/>
  <c r="T300"/>
  <c r="R300"/>
  <c r="P300"/>
  <c r="BK300"/>
  <c r="J300"/>
  <c r="BI299"/>
  <c r="BH299"/>
  <c r="BG299"/>
  <c r="BF299"/>
  <c r="BE299"/>
  <c r="T299"/>
  <c r="R299"/>
  <c r="P299"/>
  <c r="BK299"/>
  <c r="J299"/>
  <c r="BI298"/>
  <c r="BH298"/>
  <c r="BG298"/>
  <c r="BF298"/>
  <c r="BE298"/>
  <c r="T298"/>
  <c r="R298"/>
  <c r="P298"/>
  <c r="BK298"/>
  <c r="J298"/>
  <c r="BI294"/>
  <c r="BH294"/>
  <c r="BG294"/>
  <c r="BF294"/>
  <c r="BE294"/>
  <c r="T294"/>
  <c r="R294"/>
  <c r="P294"/>
  <c r="BK294"/>
  <c r="J294"/>
  <c r="BI293"/>
  <c r="BH293"/>
  <c r="BG293"/>
  <c r="BF293"/>
  <c r="BE293"/>
  <c r="T293"/>
  <c r="R293"/>
  <c r="P293"/>
  <c r="BK293"/>
  <c r="J293"/>
  <c r="BI292"/>
  <c r="BH292"/>
  <c r="BG292"/>
  <c r="BF292"/>
  <c r="BE292"/>
  <c r="T292"/>
  <c r="R292"/>
  <c r="P292"/>
  <c r="BK292"/>
  <c r="J292"/>
  <c r="BI291"/>
  <c r="BH291"/>
  <c r="BG291"/>
  <c r="BF291"/>
  <c r="BE291"/>
  <c r="T291"/>
  <c r="R291"/>
  <c r="P291"/>
  <c r="BK291"/>
  <c r="J291"/>
  <c r="BI285"/>
  <c r="BH285"/>
  <c r="BG285"/>
  <c r="BF285"/>
  <c r="BE285"/>
  <c r="T285"/>
  <c r="R285"/>
  <c r="R284" s="1"/>
  <c r="P285"/>
  <c r="P284" s="1"/>
  <c r="BK285"/>
  <c r="BK284" s="1"/>
  <c r="J284" s="1"/>
  <c r="J67" s="1"/>
  <c r="J285"/>
  <c r="BI283"/>
  <c r="BH283"/>
  <c r="BG283"/>
  <c r="BF283"/>
  <c r="T283"/>
  <c r="R283"/>
  <c r="P283"/>
  <c r="BK283"/>
  <c r="J283"/>
  <c r="BE283" s="1"/>
  <c r="BI281"/>
  <c r="BH281"/>
  <c r="BG281"/>
  <c r="BF281"/>
  <c r="T281"/>
  <c r="R281"/>
  <c r="P281"/>
  <c r="BK281"/>
  <c r="J281"/>
  <c r="BE281" s="1"/>
  <c r="BI279"/>
  <c r="BH279"/>
  <c r="BG279"/>
  <c r="BF279"/>
  <c r="T279"/>
  <c r="R279"/>
  <c r="P279"/>
  <c r="BK279"/>
  <c r="J279"/>
  <c r="BE279" s="1"/>
  <c r="BI277"/>
  <c r="BH277"/>
  <c r="BG277"/>
  <c r="BF277"/>
  <c r="T277"/>
  <c r="R277"/>
  <c r="P277"/>
  <c r="BK277"/>
  <c r="J277"/>
  <c r="BE277" s="1"/>
  <c r="BI273"/>
  <c r="BH273"/>
  <c r="BG273"/>
  <c r="BF273"/>
  <c r="T273"/>
  <c r="R273"/>
  <c r="P273"/>
  <c r="BK273"/>
  <c r="J273"/>
  <c r="BE273" s="1"/>
  <c r="BI269"/>
  <c r="BH269"/>
  <c r="BG269"/>
  <c r="BF269"/>
  <c r="T269"/>
  <c r="R269"/>
  <c r="P269"/>
  <c r="BK269"/>
  <c r="J269"/>
  <c r="BE269" s="1"/>
  <c r="BI265"/>
  <c r="BH265"/>
  <c r="BG265"/>
  <c r="BF265"/>
  <c r="T265"/>
  <c r="R265"/>
  <c r="P265"/>
  <c r="BK265"/>
  <c r="J265"/>
  <c r="BE265" s="1"/>
  <c r="BI261"/>
  <c r="BH261"/>
  <c r="BG261"/>
  <c r="BF261"/>
  <c r="T261"/>
  <c r="T260" s="1"/>
  <c r="R261"/>
  <c r="R260" s="1"/>
  <c r="P261"/>
  <c r="P260" s="1"/>
  <c r="BK261"/>
  <c r="BK260" s="1"/>
  <c r="J260" s="1"/>
  <c r="J66" s="1"/>
  <c r="J261"/>
  <c r="BE261" s="1"/>
  <c r="BI259"/>
  <c r="BH259"/>
  <c r="BG259"/>
  <c r="BF259"/>
  <c r="BE259"/>
  <c r="T259"/>
  <c r="R259"/>
  <c r="P259"/>
  <c r="BK259"/>
  <c r="J259"/>
  <c r="BI258"/>
  <c r="BH258"/>
  <c r="BG258"/>
  <c r="BF258"/>
  <c r="BE258"/>
  <c r="T258"/>
  <c r="R258"/>
  <c r="P258"/>
  <c r="BK258"/>
  <c r="J258"/>
  <c r="BI257"/>
  <c r="BH257"/>
  <c r="BG257"/>
  <c r="BF257"/>
  <c r="BE257"/>
  <c r="T257"/>
  <c r="R257"/>
  <c r="P257"/>
  <c r="BK257"/>
  <c r="J257"/>
  <c r="BI256"/>
  <c r="BH256"/>
  <c r="BG256"/>
  <c r="BF256"/>
  <c r="BE256"/>
  <c r="T256"/>
  <c r="R256"/>
  <c r="P256"/>
  <c r="BK256"/>
  <c r="J256"/>
  <c r="BI255"/>
  <c r="BH255"/>
  <c r="BG255"/>
  <c r="BF255"/>
  <c r="BE255"/>
  <c r="T255"/>
  <c r="R255"/>
  <c r="P255"/>
  <c r="BK255"/>
  <c r="J255"/>
  <c r="BI254"/>
  <c r="BH254"/>
  <c r="BG254"/>
  <c r="BF254"/>
  <c r="BE254"/>
  <c r="T254"/>
  <c r="R254"/>
  <c r="P254"/>
  <c r="BK254"/>
  <c r="J254"/>
  <c r="BI253"/>
  <c r="BH253"/>
  <c r="BG253"/>
  <c r="BF253"/>
  <c r="BE253"/>
  <c r="T253"/>
  <c r="R253"/>
  <c r="P253"/>
  <c r="BK253"/>
  <c r="J253"/>
  <c r="BI252"/>
  <c r="BH252"/>
  <c r="BG252"/>
  <c r="BF252"/>
  <c r="BE252"/>
  <c r="T252"/>
  <c r="R252"/>
  <c r="P252"/>
  <c r="BK252"/>
  <c r="J252"/>
  <c r="BI251"/>
  <c r="BH251"/>
  <c r="BG251"/>
  <c r="BF251"/>
  <c r="BE251"/>
  <c r="T251"/>
  <c r="T250" s="1"/>
  <c r="R251"/>
  <c r="R250" s="1"/>
  <c r="P251"/>
  <c r="P250" s="1"/>
  <c r="BK251"/>
  <c r="BK250" s="1"/>
  <c r="J250" s="1"/>
  <c r="J65" s="1"/>
  <c r="J251"/>
  <c r="BI246"/>
  <c r="BH246"/>
  <c r="BG246"/>
  <c r="BF246"/>
  <c r="T246"/>
  <c r="T245" s="1"/>
  <c r="R246"/>
  <c r="R245" s="1"/>
  <c r="P246"/>
  <c r="P245" s="1"/>
  <c r="BK246"/>
  <c r="BK245" s="1"/>
  <c r="J246"/>
  <c r="BE246" s="1"/>
  <c r="BI243"/>
  <c r="BH243"/>
  <c r="BG243"/>
  <c r="BF243"/>
  <c r="T243"/>
  <c r="T242" s="1"/>
  <c r="R243"/>
  <c r="R242" s="1"/>
  <c r="P243"/>
  <c r="P242" s="1"/>
  <c r="BK243"/>
  <c r="BK242" s="1"/>
  <c r="J242" s="1"/>
  <c r="J62" s="1"/>
  <c r="J243"/>
  <c r="BE243" s="1"/>
  <c r="BI241"/>
  <c r="BH241"/>
  <c r="BG241"/>
  <c r="BF241"/>
  <c r="BE241"/>
  <c r="T241"/>
  <c r="R241"/>
  <c r="P241"/>
  <c r="BK241"/>
  <c r="J241"/>
  <c r="BI239"/>
  <c r="BH239"/>
  <c r="BG239"/>
  <c r="BF239"/>
  <c r="BE239"/>
  <c r="T239"/>
  <c r="R239"/>
  <c r="P239"/>
  <c r="BK239"/>
  <c r="J239"/>
  <c r="BI238"/>
  <c r="BH238"/>
  <c r="BG238"/>
  <c r="BF238"/>
  <c r="BE238"/>
  <c r="T238"/>
  <c r="R238"/>
  <c r="P238"/>
  <c r="BK238"/>
  <c r="J238"/>
  <c r="BI236"/>
  <c r="BH236"/>
  <c r="BG236"/>
  <c r="BF236"/>
  <c r="BE236"/>
  <c r="T236"/>
  <c r="R236"/>
  <c r="P236"/>
  <c r="BK236"/>
  <c r="J236"/>
  <c r="BI235"/>
  <c r="BH235"/>
  <c r="BG235"/>
  <c r="BF235"/>
  <c r="BE235"/>
  <c r="T235"/>
  <c r="R235"/>
  <c r="P235"/>
  <c r="BK235"/>
  <c r="J235"/>
  <c r="BI234"/>
  <c r="BH234"/>
  <c r="BG234"/>
  <c r="BF234"/>
  <c r="BE234"/>
  <c r="T234"/>
  <c r="T233" s="1"/>
  <c r="R234"/>
  <c r="R233" s="1"/>
  <c r="P234"/>
  <c r="P233" s="1"/>
  <c r="BK234"/>
  <c r="BK233" s="1"/>
  <c r="J233" s="1"/>
  <c r="J61" s="1"/>
  <c r="J234"/>
  <c r="BI201"/>
  <c r="BH201"/>
  <c r="BG201"/>
  <c r="BF201"/>
  <c r="T201"/>
  <c r="R201"/>
  <c r="P201"/>
  <c r="BK201"/>
  <c r="J201"/>
  <c r="BE201" s="1"/>
  <c r="BI183"/>
  <c r="BH183"/>
  <c r="BG183"/>
  <c r="BF183"/>
  <c r="T183"/>
  <c r="R183"/>
  <c r="P183"/>
  <c r="BK183"/>
  <c r="J183"/>
  <c r="BE183" s="1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BK179"/>
  <c r="J179"/>
  <c r="BE179" s="1"/>
  <c r="BI177"/>
  <c r="BH177"/>
  <c r="BG177"/>
  <c r="BF177"/>
  <c r="T177"/>
  <c r="R177"/>
  <c r="P177"/>
  <c r="BK177"/>
  <c r="J177"/>
  <c r="BE177" s="1"/>
  <c r="BI175"/>
  <c r="BH175"/>
  <c r="BG175"/>
  <c r="BF175"/>
  <c r="T175"/>
  <c r="R175"/>
  <c r="P175"/>
  <c r="BK175"/>
  <c r="J175"/>
  <c r="BE175" s="1"/>
  <c r="BI174"/>
  <c r="BH174"/>
  <c r="BG174"/>
  <c r="BF174"/>
  <c r="T174"/>
  <c r="R174"/>
  <c r="P174"/>
  <c r="BK174"/>
  <c r="J174"/>
  <c r="BE174" s="1"/>
  <c r="BI172"/>
  <c r="BH172"/>
  <c r="BG172"/>
  <c r="BF172"/>
  <c r="T172"/>
  <c r="R172"/>
  <c r="P172"/>
  <c r="BK172"/>
  <c r="J172"/>
  <c r="BE172" s="1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 s="1"/>
  <c r="BI165"/>
  <c r="BH165"/>
  <c r="BG165"/>
  <c r="BF165"/>
  <c r="T165"/>
  <c r="R165"/>
  <c r="P165"/>
  <c r="BK165"/>
  <c r="J165"/>
  <c r="BE165" s="1"/>
  <c r="BI163"/>
  <c r="BH163"/>
  <c r="BG163"/>
  <c r="BF163"/>
  <c r="T163"/>
  <c r="R163"/>
  <c r="P163"/>
  <c r="BK163"/>
  <c r="J163"/>
  <c r="BE163" s="1"/>
  <c r="BI161"/>
  <c r="BH161"/>
  <c r="BG161"/>
  <c r="BF161"/>
  <c r="T161"/>
  <c r="R161"/>
  <c r="P161"/>
  <c r="BK161"/>
  <c r="J161"/>
  <c r="BE161" s="1"/>
  <c r="BI159"/>
  <c r="BH159"/>
  <c r="BG159"/>
  <c r="BF159"/>
  <c r="T159"/>
  <c r="R159"/>
  <c r="P159"/>
  <c r="BK159"/>
  <c r="J159"/>
  <c r="BE159" s="1"/>
  <c r="BI140"/>
  <c r="BH140"/>
  <c r="BG140"/>
  <c r="BF140"/>
  <c r="T140"/>
  <c r="R140"/>
  <c r="P140"/>
  <c r="BK140"/>
  <c r="J140"/>
  <c r="BE140" s="1"/>
  <c r="BI138"/>
  <c r="BH138"/>
  <c r="BG138"/>
  <c r="BF138"/>
  <c r="T138"/>
  <c r="R138"/>
  <c r="P138"/>
  <c r="BK138"/>
  <c r="J138"/>
  <c r="BE138" s="1"/>
  <c r="BI136"/>
  <c r="BH136"/>
  <c r="BG136"/>
  <c r="BF136"/>
  <c r="BE136"/>
  <c r="T136"/>
  <c r="T135" s="1"/>
  <c r="R136"/>
  <c r="R135" s="1"/>
  <c r="P136"/>
  <c r="P135" s="1"/>
  <c r="BK136"/>
  <c r="BK135" s="1"/>
  <c r="J135" s="1"/>
  <c r="J60" s="1"/>
  <c r="J136"/>
  <c r="BI134"/>
  <c r="BH134"/>
  <c r="BG134"/>
  <c r="BF134"/>
  <c r="BE134"/>
  <c r="T134"/>
  <c r="R134"/>
  <c r="P134"/>
  <c r="BK134"/>
  <c r="J134"/>
  <c r="BI133"/>
  <c r="BH133"/>
  <c r="BG133"/>
  <c r="BF133"/>
  <c r="T133"/>
  <c r="R133"/>
  <c r="P133"/>
  <c r="BK133"/>
  <c r="J133"/>
  <c r="BE133" s="1"/>
  <c r="BI131"/>
  <c r="BH131"/>
  <c r="BG131"/>
  <c r="BF131"/>
  <c r="BE131"/>
  <c r="T131"/>
  <c r="R131"/>
  <c r="P131"/>
  <c r="BK131"/>
  <c r="J131"/>
  <c r="BI129"/>
  <c r="BH129"/>
  <c r="BG129"/>
  <c r="BF129"/>
  <c r="BE129"/>
  <c r="T129"/>
  <c r="R129"/>
  <c r="P129"/>
  <c r="BK129"/>
  <c r="J129"/>
  <c r="BI127"/>
  <c r="BH127"/>
  <c r="BG127"/>
  <c r="BF127"/>
  <c r="BE127"/>
  <c r="T127"/>
  <c r="R127"/>
  <c r="P127"/>
  <c r="BK127"/>
  <c r="J127"/>
  <c r="BI125"/>
  <c r="BH125"/>
  <c r="BG125"/>
  <c r="BF125"/>
  <c r="BE125"/>
  <c r="T125"/>
  <c r="R125"/>
  <c r="P125"/>
  <c r="BK125"/>
  <c r="J125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18"/>
  <c r="BH118"/>
  <c r="BG118"/>
  <c r="BF118"/>
  <c r="BE118"/>
  <c r="T118"/>
  <c r="R118"/>
  <c r="P118"/>
  <c r="BK118"/>
  <c r="J118"/>
  <c r="BI114"/>
  <c r="BH114"/>
  <c r="BG114"/>
  <c r="BF114"/>
  <c r="BE114"/>
  <c r="T114"/>
  <c r="R114"/>
  <c r="P114"/>
  <c r="BK114"/>
  <c r="J114"/>
  <c r="BI112"/>
  <c r="BH112"/>
  <c r="BG112"/>
  <c r="BF112"/>
  <c r="BE112"/>
  <c r="T112"/>
  <c r="R112"/>
  <c r="P112"/>
  <c r="BK112"/>
  <c r="J112"/>
  <c r="BI105"/>
  <c r="BH105"/>
  <c r="BG105"/>
  <c r="BF105"/>
  <c r="BE105"/>
  <c r="T105"/>
  <c r="T104" s="1"/>
  <c r="R105"/>
  <c r="R104" s="1"/>
  <c r="P105"/>
  <c r="P104" s="1"/>
  <c r="BK105"/>
  <c r="BK104" s="1"/>
  <c r="J104" s="1"/>
  <c r="J59" s="1"/>
  <c r="J105"/>
  <c r="BI98"/>
  <c r="BH98"/>
  <c r="BG98"/>
  <c r="BF98"/>
  <c r="T98"/>
  <c r="R98"/>
  <c r="P98"/>
  <c r="BK98"/>
  <c r="J98"/>
  <c r="BE98" s="1"/>
  <c r="BI96"/>
  <c r="BH96"/>
  <c r="BG96"/>
  <c r="BF96"/>
  <c r="T96"/>
  <c r="R96"/>
  <c r="P96"/>
  <c r="BK96"/>
  <c r="J96"/>
  <c r="BE96" s="1"/>
  <c r="BI94"/>
  <c r="F34" s="1"/>
  <c r="BD52" i="1" s="1"/>
  <c r="BD51" s="1"/>
  <c r="W30" s="1"/>
  <c r="BH94" i="2"/>
  <c r="F33" s="1"/>
  <c r="BC52" i="1" s="1"/>
  <c r="BC51" s="1"/>
  <c r="BG94" i="2"/>
  <c r="F32" s="1"/>
  <c r="BB52" i="1" s="1"/>
  <c r="BB51" s="1"/>
  <c r="BF94" i="2"/>
  <c r="F31" s="1"/>
  <c r="BA52" i="1" s="1"/>
  <c r="BA51" s="1"/>
  <c r="T94" i="2"/>
  <c r="T93" s="1"/>
  <c r="T92" s="1"/>
  <c r="R94"/>
  <c r="R93" s="1"/>
  <c r="R92" s="1"/>
  <c r="P94"/>
  <c r="P93" s="1"/>
  <c r="P92" s="1"/>
  <c r="BK94"/>
  <c r="BK93" s="1"/>
  <c r="J94"/>
  <c r="BE94" s="1"/>
  <c r="J87"/>
  <c r="F87"/>
  <c r="J85"/>
  <c r="F85"/>
  <c r="E83"/>
  <c r="F52"/>
  <c r="J51"/>
  <c r="F51"/>
  <c r="F49"/>
  <c r="E47"/>
  <c r="J18"/>
  <c r="E18"/>
  <c r="F88" s="1"/>
  <c r="J17"/>
  <c r="J12"/>
  <c r="J49" s="1"/>
  <c r="E7"/>
  <c r="E45" s="1"/>
  <c r="AS51" i="1"/>
  <c r="L47"/>
  <c r="AM46"/>
  <c r="L46"/>
  <c r="AM44"/>
  <c r="L44"/>
  <c r="L42"/>
  <c r="L41"/>
  <c r="J30" i="2" l="1"/>
  <c r="AV52" i="1" s="1"/>
  <c r="F30" i="2"/>
  <c r="AZ52" i="1" s="1"/>
  <c r="AZ51" s="1"/>
  <c r="F30" i="4"/>
  <c r="AZ54" i="1" s="1"/>
  <c r="J30" i="4"/>
  <c r="AV54" i="1" s="1"/>
  <c r="AT54" s="1"/>
  <c r="J114" i="5"/>
  <c r="J64" s="1"/>
  <c r="BK113"/>
  <c r="J113" s="1"/>
  <c r="J63" s="1"/>
  <c r="R244" i="2"/>
  <c r="R89" i="3"/>
  <c r="R88" s="1"/>
  <c r="W29" i="1"/>
  <c r="AY51"/>
  <c r="R91" i="2"/>
  <c r="P244"/>
  <c r="P91" s="1"/>
  <c r="AU52" i="1" s="1"/>
  <c r="AU51" s="1"/>
  <c r="P88" i="3"/>
  <c r="AU53" i="1" s="1"/>
  <c r="W28"/>
  <c r="AX51"/>
  <c r="J245" i="2"/>
  <c r="J64" s="1"/>
  <c r="BK244"/>
  <c r="J244" s="1"/>
  <c r="J63" s="1"/>
  <c r="BK89" i="3"/>
  <c r="J90"/>
  <c r="J58" s="1"/>
  <c r="BK126"/>
  <c r="J126" s="1"/>
  <c r="J66" s="1"/>
  <c r="J127"/>
  <c r="J67" s="1"/>
  <c r="BK78" i="4"/>
  <c r="J78" s="1"/>
  <c r="J79"/>
  <c r="J57" s="1"/>
  <c r="BK92" i="5"/>
  <c r="J93"/>
  <c r="J58" s="1"/>
  <c r="BK92" i="2"/>
  <c r="J93"/>
  <c r="J58" s="1"/>
  <c r="W27" i="1"/>
  <c r="AW51"/>
  <c r="AK27" s="1"/>
  <c r="T244" i="2"/>
  <c r="T91" s="1"/>
  <c r="E81"/>
  <c r="F52" i="3"/>
  <c r="J82"/>
  <c r="F30"/>
  <c r="AZ53" i="1" s="1"/>
  <c r="F75" i="4"/>
  <c r="J80"/>
  <c r="J58" s="1"/>
  <c r="F52" i="5"/>
  <c r="J85"/>
  <c r="J31"/>
  <c r="AW55" i="1" s="1"/>
  <c r="J31" i="2"/>
  <c r="AW52" i="1" s="1"/>
  <c r="J31" i="3"/>
  <c r="AW53" i="1" s="1"/>
  <c r="AT53" s="1"/>
  <c r="J30" i="5"/>
  <c r="AV55" i="1" s="1"/>
  <c r="J92" i="2" l="1"/>
  <c r="J57" s="1"/>
  <c r="BK91"/>
  <c r="J91" s="1"/>
  <c r="BK91" i="5"/>
  <c r="J91" s="1"/>
  <c r="J92"/>
  <c r="J57" s="1"/>
  <c r="AT55" i="1"/>
  <c r="AT52"/>
  <c r="J56" i="4"/>
  <c r="J27"/>
  <c r="J89" i="3"/>
  <c r="J57" s="1"/>
  <c r="BK88"/>
  <c r="J88" s="1"/>
  <c r="AV51" i="1"/>
  <c r="W26"/>
  <c r="AG54" l="1"/>
  <c r="AN54" s="1"/>
  <c r="J36" i="4"/>
  <c r="J27" i="3"/>
  <c r="J56"/>
  <c r="J27" i="2"/>
  <c r="J56"/>
  <c r="AK26" i="1"/>
  <c r="AT51"/>
  <c r="J56" i="5"/>
  <c r="J27"/>
  <c r="AG52" i="1" l="1"/>
  <c r="J36" i="2"/>
  <c r="J36" i="5"/>
  <c r="AG55" i="1"/>
  <c r="AN55" s="1"/>
  <c r="AG53"/>
  <c r="AN53" s="1"/>
  <c r="J36" i="3"/>
  <c r="AG51" i="1" l="1"/>
  <c r="AN52"/>
  <c r="AN51" l="1"/>
  <c r="AK23"/>
  <c r="AK32" s="1"/>
</calcChain>
</file>

<file path=xl/sharedStrings.xml><?xml version="1.0" encoding="utf-8"?>
<sst xmlns="http://schemas.openxmlformats.org/spreadsheetml/2006/main" count="7158" uniqueCount="1527">
  <si>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</si>
  <si>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</si>
  <si>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</si>
  <si>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</si>
  <si>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</si>
  <si>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</si>
  <si>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</si>
  <si>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{a0b56865-6166-4dc3-aac5-6f28fcb0eab1}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</si>
  <si>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</si>
  <si>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</si>
  <si>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</si>
  <si>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</si>
  <si>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</si>
  <si>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</si>
  <si>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</si>
  <si>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</si>
  <si>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ZS_Stefanikova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</si>
  <si>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</si>
  <si>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</si>
  <si>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SO 01 - ZŠ UČEBNOVÝ PAVILON 1. STUPEŇ</t>
  </si>
  <si>
    <t>0,1</t>
  </si>
  <si>
    <t>KSO:</t>
  </si>
  <si>
    <t/>
  </si>
  <si>
    <t>CC-CZ:</t>
  </si>
  <si>
    <t>1</t>
  </si>
  <si>
    <t>Místo:</t>
  </si>
  <si>
    <t>ZŠ,MŠ ŠTEFÁNIKOVA HRADEC KRÁLOVÉ</t>
  </si>
  <si>
    <t>Datum:</t>
  </si>
  <si>
    <t>27.3.2017</t>
  </si>
  <si>
    <t>10</t>
  </si>
  <si>
    <t>100</t>
  </si>
  <si>
    <t>Zadavatel:</t>
  </si>
  <si>
    <t>IČ:</t>
  </si>
  <si>
    <t>D.A.D. STUDIO, s.r.o.,Mánesova 808, HK 2</t>
  </si>
  <si>
    <t>DIČ:</t>
  </si>
  <si>
    <t>Uchazeč:</t>
  </si>
  <si>
    <t>Vyplň údaj</t>
  </si>
  <si>
    <t>Projektant:</t>
  </si>
  <si>
    <t>Ing. Martin Dohnal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</si>
  <si>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</si>
  <si>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</si>
  <si>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</si>
  <si>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</si>
  <si>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</si>
  <si>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</si>
  <si>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</si>
  <si>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</si>
  <si>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</si>
  <si>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</si>
  <si>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</si>
  <si>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</si>
  <si>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</si>
  <si>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</si>
  <si>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</si>
  <si>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</si>
  <si>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</si>
  <si>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</si>
  <si>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</si>
  <si>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</si>
  <si>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</si>
  <si>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</si>
  <si>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</si>
  <si>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</si>
  <si>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</si>
  <si>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</si>
  <si>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</si>
  <si>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</si>
  <si>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</si>
  <si>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</si>
  <si>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</si>
  <si>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</si>
  <si>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</si>
  <si>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</si>
  <si>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</si>
  <si>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</si>
  <si>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</si>
  <si>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</si>
  <si>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</si>
  <si>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</si>
  <si>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</si>
  <si>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ASŘ</t>
  </si>
  <si>
    <t>SOCIÁLNÍ ZAŘÍZENÍ 1.NP, 2.NP - STAVEBNÍ ÚPRAVY</t>
  </si>
  <si>
    <t>STA</t>
  </si>
  <si>
    <t>{37535762-d998-4ff1-aac4-3e35a03959ca}</t>
  </si>
  <si>
    <t>2</t>
  </si>
  <si>
    <t>EI</t>
  </si>
  <si>
    <t>Elektroinstalace</t>
  </si>
  <si>
    <t>{093a5ecc-47c6-4270-bcdd-2c1f61b41058}</t>
  </si>
  <si>
    <t>VZT</t>
  </si>
  <si>
    <t>Vzduchotechnika</t>
  </si>
  <si>
    <t>{50c099fc-fcbd-4175-b5ea-2718c307aa32}</t>
  </si>
  <si>
    <t>ZTI</t>
  </si>
  <si>
    <t>Zdravotně technické instalace</t>
  </si>
  <si>
    <t>{c31348eb-638a-4e99-b164-ecd21c2a122f}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</si>
  <si>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</si>
  <si>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</si>
  <si>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</si>
  <si>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</si>
  <si>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</si>
  <si>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</si>
  <si>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</si>
  <si>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ASŘ - SOCIÁLNÍ ZAŘÍZENÍ 1.NP, 2.NP - STAVEBNÍ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</si>
  <si>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</si>
  <si>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</si>
  <si>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</si>
  <si>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</si>
  <si>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</si>
  <si>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</si>
  <si>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</si>
  <si>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</si>
  <si>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</si>
  <si>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</si>
  <si>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</si>
  <si>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</si>
  <si>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 Izolace proti vodě, vlhkosti a plynům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</si>
  <si>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</si>
  <si>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</si>
  <si>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</si>
  <si>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</si>
  <si>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</si>
  <si>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</si>
  <si>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</si>
  <si>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</si>
  <si>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</si>
  <si>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</si>
  <si>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</si>
  <si>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</si>
  <si>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</si>
  <si>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</si>
  <si>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</si>
  <si>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</si>
  <si>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</si>
  <si>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</si>
  <si>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</si>
  <si>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</si>
  <si>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</si>
  <si>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</si>
  <si>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</si>
  <si>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</si>
  <si>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</si>
  <si>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</si>
  <si>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</si>
  <si>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3402392.01</t>
  </si>
  <si>
    <t>Zazdívka otvorů pl. do 4 m2 v příčkách nebo stěnách z příčkovek Ytong tl 100 mm , vč. překladů</t>
  </si>
  <si>
    <t>m2</t>
  </si>
  <si>
    <t>4</t>
  </si>
  <si>
    <t>680383124</t>
  </si>
  <si>
    <t>VV</t>
  </si>
  <si>
    <t>(0,58+1,0+0,685)*2,10-1,0*1,97 "2NP 01.2.16</t>
  </si>
  <si>
    <t>3402392.02</t>
  </si>
  <si>
    <t>Zazdívka otvorů pl do 4 m2 v příčkách nebo stěnách z příčkovek Ytong tl 150 mm, vč. překladů</t>
  </si>
  <si>
    <t>1811039829</t>
  </si>
  <si>
    <t>(0,655+1,00+0,610)*2,10-0,90*1,97 "1NP 01.1.17</t>
  </si>
  <si>
    <t>342272423</t>
  </si>
  <si>
    <t>Příčky z pórobetonových přesných příčkovek (YTONG) hladkých, objemové hmotnosti 500 kg/m3 na tenké maltové lože, tloušťky příčky 125 mm</t>
  </si>
  <si>
    <t>CS ÚRS 2017 01</t>
  </si>
  <si>
    <t>-925502236</t>
  </si>
  <si>
    <t>(3,79+0,15)*3,30 "1NP 01.1.16 - WC</t>
  </si>
  <si>
    <t>1,365*3,30 "1NP 01.1.18 - WC</t>
  </si>
  <si>
    <t>(3,885+0,15)*3,40 "2NP 01.2.15 - WC</t>
  </si>
  <si>
    <t>1,465*3,40 "2NP 01.2.17 - WC</t>
  </si>
  <si>
    <t>Součet</t>
  </si>
  <si>
    <t>6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</si>
  <si>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</si>
  <si>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</si>
  <si>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</si>
  <si>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-683289283</t>
  </si>
  <si>
    <t>6,5   "nadpraží</t>
  </si>
  <si>
    <t>3,0  "nadpraží</t>
  </si>
  <si>
    <t>204,596  "hladká omítka</t>
  </si>
  <si>
    <t>92,556  "štuková omítka</t>
  </si>
  <si>
    <t>306,652/2       "50%</t>
  </si>
  <si>
    <t>5</t>
  </si>
  <si>
    <t>612135101</t>
  </si>
  <si>
    <t>Hrubá výplň rýh maltou jakékoli šířky rýhy ve stěnách</t>
  </si>
  <si>
    <t>679688979</t>
  </si>
  <si>
    <t>23,5   "po přípomocích</t>
  </si>
  <si>
    <t>612142001</t>
  </si>
  <si>
    <t>Potažení vnitřních ploch pletivem v ploše nebo pruzích, na plném podkladu sklovláknitým vtlačením do tmelu stěn</t>
  </si>
  <si>
    <t>-467504269</t>
  </si>
  <si>
    <t>(2,787+2,984)*2 "zazdívky 1+2NP</t>
  </si>
  <si>
    <t>36,207*1 " přizdění v 1+2 NP pro WC modul</t>
  </si>
  <si>
    <t>7</t>
  </si>
  <si>
    <t>612311131</t>
  </si>
  <si>
    <t>Potažení vnitřních ploch štukem tloušťky do 3 mm svislých konstrukcí stěn</t>
  </si>
  <si>
    <t>2145457813</t>
  </si>
  <si>
    <t>(2,787+2,984)*1  "zazdívky mimo obklad</t>
  </si>
  <si>
    <t>(13,002+4,505)*1/3,30*(3,30-2,10) "1NP WC přizdění mimo obklad</t>
  </si>
  <si>
    <t>(13,719+4,981)*1/3,40*(3,40-2,10) "2NP WC dtto</t>
  </si>
  <si>
    <t>8</t>
  </si>
  <si>
    <t>612325301</t>
  </si>
  <si>
    <t>Vápenocementová nebo vápenná omítka ostění nebo nadpraží hladká</t>
  </si>
  <si>
    <t>-1070516679</t>
  </si>
  <si>
    <t>9</t>
  </si>
  <si>
    <t>612325302</t>
  </si>
  <si>
    <t>Vápenocementová nebo vápenná omítka ostění nebo nadpraží štuková</t>
  </si>
  <si>
    <t>1858799212</t>
  </si>
  <si>
    <t>612325413</t>
  </si>
  <si>
    <t>Oprava vápenocementové nebo vápenné omítky vnitřních ploch hladké, tloušťky do 20 mm stěn, v rozsahu opravované plochy přes 30 do 50%</t>
  </si>
  <si>
    <t>1616407260</t>
  </si>
  <si>
    <t>297,152/3,05*2,10" oprava pod obklad</t>
  </si>
  <si>
    <t>11</t>
  </si>
  <si>
    <t>612325423</t>
  </si>
  <si>
    <t>Oprava vápenocementové nebo vápenné omítky vnitřních ploch štukové dvouvrstvé, tloušťky do 20 mm stěn, v rozsahu opravované plochy přes 30 do 50%</t>
  </si>
  <si>
    <t>-927552851</t>
  </si>
  <si>
    <t>297,152-204,596 " štuk na dobklady +2,10/+3,05</t>
  </si>
  <si>
    <t>12</t>
  </si>
  <si>
    <t>631312121</t>
  </si>
  <si>
    <t xml:space="preserve">Doplnění dosavadních mazanin betonem prostým </t>
  </si>
  <si>
    <t>m3</t>
  </si>
  <si>
    <t>-1676323130</t>
  </si>
  <si>
    <t>(36,07+37,06)*0,05 *0,50 "1+2NP - doplnění 50% plochy po bourání</t>
  </si>
  <si>
    <t>13</t>
  </si>
  <si>
    <t>632452431</t>
  </si>
  <si>
    <t>Doplnění cementového potěru na mazaninách a betonových podkladech (s dodáním hmot), hlazeného dřevěným nebo ocelovým hladítkem, plochy jednotlivě přes 1 m2 do 4 m2 a tl. přes 20 do 30 mm</t>
  </si>
  <si>
    <t>-2128298804</t>
  </si>
  <si>
    <t>(36,07+37,06)*0,50 "1+2NP - doplnění 50% plochy po bourání</t>
  </si>
  <si>
    <t>14</t>
  </si>
  <si>
    <t>642942111</t>
  </si>
  <si>
    <t>Osazování zárubní nebo rámů kovových dveřních lisovaných nebo z úhelníků bez dveřních křídel, na cementovou maltu, o ploše otvoru do 2,5 m2  - dodávka oddíl 766</t>
  </si>
  <si>
    <t>kus</t>
  </si>
  <si>
    <t>-1225334881</t>
  </si>
  <si>
    <t>642944121</t>
  </si>
  <si>
    <t>Osazení ocelových dveřních zárubní lisovaných nebo z úhelníků dodatečně s vybetonováním prahu, plochy do 2,5 m2  - dodávka oddíl 766</t>
  </si>
  <si>
    <t>1116038324</t>
  </si>
  <si>
    <t>Ostatní konstrukce a práce, bourání</t>
  </si>
  <si>
    <t>16</t>
  </si>
  <si>
    <t>949101111</t>
  </si>
  <si>
    <t>Lešení pomocné pracovní pro objekty pozemních staveb pro zatížení do 150 kg/m2, o výšce lešeňové podlahy do 1,9 m</t>
  </si>
  <si>
    <t>-1471349890</t>
  </si>
  <si>
    <t>75,0   "1+2NP</t>
  </si>
  <si>
    <t>17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</si>
  <si>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</si>
  <si>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</si>
  <si>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271053952</t>
  </si>
  <si>
    <t>73,97   "WC dívky, chlapci, imobilní, úklid</t>
  </si>
  <si>
    <t>18</t>
  </si>
  <si>
    <t>9620311.01</t>
  </si>
  <si>
    <t xml:space="preserve">Bourání příček z cihel pálených </t>
  </si>
  <si>
    <t>-778447208</t>
  </si>
  <si>
    <t>(3,79+0,15)*3,30*2 " 1NP v 01.1.16</t>
  </si>
  <si>
    <t>1,20*3,30*2 "dtto</t>
  </si>
  <si>
    <t>-0,60*1,97*3</t>
  </si>
  <si>
    <t>1,00*2,10 "1NP v 01.1.17+18</t>
  </si>
  <si>
    <t>(1,15+0,10+1,20+1,495+0,10+0,875)*3,30 "dtto</t>
  </si>
  <si>
    <t>-0,60*1,97*2</t>
  </si>
  <si>
    <t>(0,84+0,05+0,87+0,10+2*1,15)*3,30 "1NP 01.1.19</t>
  </si>
  <si>
    <t>-0,60*2</t>
  </si>
  <si>
    <t>Mezisoučet 1NP</t>
  </si>
  <si>
    <t>(3,885+0,15)*3,40*2 "2NP v 01.2.15</t>
  </si>
  <si>
    <t>1,00*2,10 "2NP 01.2.16+17</t>
  </si>
  <si>
    <t>(1,20+0,125+1,20+1,54+0,10+0,865)*3,40 "dtto</t>
  </si>
  <si>
    <t>(0,90+0,05+0,88+0,10+2*1,15)*3,40 "2NP 01.2.18</t>
  </si>
  <si>
    <t>Mezisoučet 2NP</t>
  </si>
  <si>
    <t>19</t>
  </si>
  <si>
    <t>965042141</t>
  </si>
  <si>
    <t>Bourání podkladů pod dlažby nebo litých celistvých podlah a mazanin betonových nebo z litého asfaltu tl. do 100 mm, plochy přes 4 m2</t>
  </si>
  <si>
    <t>-764356762</t>
  </si>
  <si>
    <t>(36,07+37,06)*0,05 *0,50 "1+2NP - 50% plochy</t>
  </si>
  <si>
    <t>20</t>
  </si>
  <si>
    <t>965081213</t>
  </si>
  <si>
    <t>Bourání podlah ostatních bez podkladního lože nebo mazaniny z dlaždic s jakoukoliv výplní spár keramických nebo xylolitových tl. do 10 mm, plochy přes 1 m2</t>
  </si>
  <si>
    <t>-1872346047</t>
  </si>
  <si>
    <t xml:space="preserve">36,07+37,06 "1+2NP </t>
  </si>
  <si>
    <t>966079851</t>
  </si>
  <si>
    <t>Přerušení různých ocelových profilů průřezu do 100 mm2</t>
  </si>
  <si>
    <t>-668625341</t>
  </si>
  <si>
    <t>35  "odhad</t>
  </si>
  <si>
    <t>22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</si>
  <si>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</si>
  <si>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</si>
  <si>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-2133741403</t>
  </si>
  <si>
    <t xml:space="preserve">5,0*0,50*4 "špalety dveří </t>
  </si>
  <si>
    <t>23</t>
  </si>
  <si>
    <t>9680722.01</t>
  </si>
  <si>
    <t xml:space="preserve">Odstranění a zasypání stávající šachty - m.č. 01.1.19 </t>
  </si>
  <si>
    <t>sou</t>
  </si>
  <si>
    <t>-1626779439</t>
  </si>
  <si>
    <t>24</t>
  </si>
  <si>
    <t>968072455</t>
  </si>
  <si>
    <t>Vybourání kovových rámů oken s křídly, dveřních zárubní, vrat, stěn, ostění nebo obkladů dveřních zárubní, plochy do 2 m2</t>
  </si>
  <si>
    <t>-963183967</t>
  </si>
  <si>
    <t>0,60*1,97*18  "dveře š.600</t>
  </si>
  <si>
    <t>0,80*1,97*8 "dtto š. 800</t>
  </si>
  <si>
    <t>25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</si>
  <si>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</si>
  <si>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</si>
  <si>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-1761379064</t>
  </si>
  <si>
    <t>5+5 "VZT v 1+2 NP</t>
  </si>
  <si>
    <t>26</t>
  </si>
  <si>
    <t>973032863</t>
  </si>
  <si>
    <t>Vysekání kapes ve zdivu z dutých cihel nebo tvárnic pro zavázání nových příček a zdí, tl. do 150 mm</t>
  </si>
  <si>
    <t>m</t>
  </si>
  <si>
    <t>-247322038</t>
  </si>
  <si>
    <t>27</t>
  </si>
  <si>
    <t>974031132</t>
  </si>
  <si>
    <t>Vysekání rýh ve zdivu cihelném na maltu vápennou nebo vápenocementovou do hl. 50 mm a šířky do 70 mm</t>
  </si>
  <si>
    <t>-704737724</t>
  </si>
  <si>
    <t>105 "ZTI voda</t>
  </si>
  <si>
    <t>28</t>
  </si>
  <si>
    <t>974082112</t>
  </si>
  <si>
    <t>Vysekání rýh pro vodiče v omítce vápenné nebo vápenocementové stěn, šířky do 30 mm</t>
  </si>
  <si>
    <t>-860668189</t>
  </si>
  <si>
    <t>330 "EI vodiče</t>
  </si>
  <si>
    <t>29</t>
  </si>
  <si>
    <t>976042221</t>
  </si>
  <si>
    <t>Vybourání betonových nebo železobetonových dvířek, ventilací, obrub, krycích desek komínových a topných dvířek, ventilací apod. plochy do 0,10 m2, ze zdiva cihelného nebo kamenného</t>
  </si>
  <si>
    <t>195572717</t>
  </si>
  <si>
    <t>15,0  "předpoklad</t>
  </si>
  <si>
    <t>30</t>
  </si>
  <si>
    <t>976082131</t>
  </si>
  <si>
    <t>Vybourání drobných zámečnických a jiných konstrukcí objímek, držáků, věšáků, záclonových konzol, lustrových skob apod., ze zdiva cihelného</t>
  </si>
  <si>
    <t>-1031857380</t>
  </si>
  <si>
    <t>25,0    "předpoklad</t>
  </si>
  <si>
    <t>31</t>
  </si>
  <si>
    <t>978013161</t>
  </si>
  <si>
    <t>Otlučení vápenných nebo vápenocementových omítek vnitřních ploch stěn s vyškrabáním spar, s očištěním zdiva, v rozsahu přes 30 do 50 %</t>
  </si>
  <si>
    <t>-2141595893</t>
  </si>
  <si>
    <t>(2,47+1,825)*2*3,05 " 1NP otlučení na +3,05 nad podlahu</t>
  </si>
  <si>
    <t xml:space="preserve">(1,725+0,05+1,08+3,79)*2*3,05 </t>
  </si>
  <si>
    <t>(1,495+0,10+0,88+1,15+0,10+1,20)*2*3,05</t>
  </si>
  <si>
    <t>(2,48+1,40)*2*3,05</t>
  </si>
  <si>
    <t>(3,80+2,865)*2*3,05</t>
  </si>
  <si>
    <t>-0,80*1,97*6</t>
  </si>
  <si>
    <t xml:space="preserve">-0,90*1,90*4 </t>
  </si>
  <si>
    <t>(2,515+1,925)*2*3,05</t>
  </si>
  <si>
    <t>(3,885+0,15+1,725+0,10+1,20)*2*3,05</t>
  </si>
  <si>
    <t>(1,54+0,10+0,856+1,20+0,125+1,20)*2*3,05</t>
  </si>
  <si>
    <t>(2,515+1,80)*2*3,05</t>
  </si>
  <si>
    <t>(3,885+2,925)*2*3,05</t>
  </si>
  <si>
    <t>-0,90*1,90*4</t>
  </si>
  <si>
    <t>Mezisoučet</t>
  </si>
  <si>
    <t>32</t>
  </si>
  <si>
    <t>978059541</t>
  </si>
  <si>
    <t>Odsekání obkladů stěn včetně otlučení podkladní omítky až na zdivo z obkládaček vnitřních, z jakýchkoliv materiálů, plochy přes 1 m2</t>
  </si>
  <si>
    <t>-1125162552</t>
  </si>
  <si>
    <t>(2,47+1,825)*2*1,52</t>
  </si>
  <si>
    <t>(3,79+1,725)*2*1,52</t>
  </si>
  <si>
    <t>(1,84+1,20)*2*1,52</t>
  </si>
  <si>
    <t>(1,08+0,83)*2*1,52</t>
  </si>
  <si>
    <t>(1,08+0,90)*2*1,52</t>
  </si>
  <si>
    <t>(1,495+1,15)*2*1,52</t>
  </si>
  <si>
    <t>(1,15+0,88)*2*1,52</t>
  </si>
  <si>
    <t>(1,485+1,20)*2*1,52</t>
  </si>
  <si>
    <t>(2,46+1,40)*2*1,52</t>
  </si>
  <si>
    <t>(3,80+2,865)*2*1,52</t>
  </si>
  <si>
    <t>(1,15+0,87)*2*1,52*2</t>
  </si>
  <si>
    <t>-0,80*1,52*6</t>
  </si>
  <si>
    <t>-0,60*1,52*16</t>
  </si>
  <si>
    <t>-0,90*(1,52-0,99)*4</t>
  </si>
  <si>
    <t>(2,515+1,425)*2*1,52</t>
  </si>
  <si>
    <t>(3,885+1,825)*2*1,52</t>
  </si>
  <si>
    <t>(1,933+1,20)*2*1,52</t>
  </si>
  <si>
    <t>(1,15+0,90)*2*1,52*2</t>
  </si>
  <si>
    <t>(1,54+1,20)*2*1,52*2</t>
  </si>
  <si>
    <t>(1,20+0,865)*2*1,52*2</t>
  </si>
  <si>
    <t>(2,515+1,40)*2*1,52</t>
  </si>
  <si>
    <t>(3,885+2,525)*2*1,52</t>
  </si>
  <si>
    <t>(1,05+0,90)*2*1,52*2</t>
  </si>
  <si>
    <t>-0,90*(1,52-0,99)</t>
  </si>
  <si>
    <t>997</t>
  </si>
  <si>
    <t>Přesun sutě</t>
  </si>
  <si>
    <t>33</t>
  </si>
  <si>
    <t>997013112</t>
  </si>
  <si>
    <t>Vnitrostaveništní doprava suti a vybouraných hmot vodorovně do 50 m svisle s použitím mechanizace pro budovy a haly výšky přes 6 do 9 m</t>
  </si>
  <si>
    <t>t</t>
  </si>
  <si>
    <t>2127367135</t>
  </si>
  <si>
    <t>34</t>
  </si>
  <si>
    <t>997013501</t>
  </si>
  <si>
    <t>Odvoz suti a vybouraných hmot na skládku nebo meziskládku se složením, na vzdálenost do 1 km</t>
  </si>
  <si>
    <t>470496628</t>
  </si>
  <si>
    <t>35</t>
  </si>
  <si>
    <t>997013509</t>
  </si>
  <si>
    <t>Odvoz suti a vybouraných hmot na skládku nebo meziskládku se složením, na vzdálenost Příplatek k ceně za každý další i započatý 1 km přes 1 km</t>
  </si>
  <si>
    <t>-1681144039</t>
  </si>
  <si>
    <t>61,176*9</t>
  </si>
  <si>
    <t>36</t>
  </si>
  <si>
    <t>997013801</t>
  </si>
  <si>
    <t>Poplatek za uložení stavebního odpadu na skládce (skládkovné) betonového</t>
  </si>
  <si>
    <t>-587859229</t>
  </si>
  <si>
    <t>37</t>
  </si>
  <si>
    <t>997013803</t>
  </si>
  <si>
    <t>Poplatek za uložení stavebního odpadu na skládce (skládkovné) z keramických materiálů</t>
  </si>
  <si>
    <t>-2009516885</t>
  </si>
  <si>
    <t>61,179-9,381-3,224</t>
  </si>
  <si>
    <t>38</t>
  </si>
  <si>
    <t>997013831</t>
  </si>
  <si>
    <t>Poplatek za uložení stavebního odpadu na skládce (skládkovné) směsného</t>
  </si>
  <si>
    <t>-1307118682</t>
  </si>
  <si>
    <t>998</t>
  </si>
  <si>
    <t>Přesun hmot</t>
  </si>
  <si>
    <t>39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</si>
  <si>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</si>
  <si>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</si>
  <si>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-1963644785</t>
  </si>
  <si>
    <t>PSV</t>
  </si>
  <si>
    <t>Práce a dodávky PSV</t>
  </si>
  <si>
    <t>711</t>
  </si>
  <si>
    <t xml:space="preserve"> Izolace proti vodě, vlhkosti a plynům</t>
  </si>
  <si>
    <t>40</t>
  </si>
  <si>
    <t>7111131.01</t>
  </si>
  <si>
    <t>Izolace stěrková proti vlhkosti vodorovná i svislá za studena SCHOMBURG těsnicí stěrkou AQUAFIN-1K pod obklady adlažby</t>
  </si>
  <si>
    <t>166413017</t>
  </si>
  <si>
    <t xml:space="preserve">36,07+37,9  "1+2NP </t>
  </si>
  <si>
    <t>18,3207   "soklíky</t>
  </si>
  <si>
    <t>725</t>
  </si>
  <si>
    <t>Zdravotechnika - zařizovací předměty</t>
  </si>
  <si>
    <t>41</t>
  </si>
  <si>
    <t>725000.A6</t>
  </si>
  <si>
    <t>D+M osoušeč rukou elektrický  - viz výpis ozn. A6</t>
  </si>
  <si>
    <t>soubor</t>
  </si>
  <si>
    <t>-260790976</t>
  </si>
  <si>
    <t>42</t>
  </si>
  <si>
    <t>72529.A5</t>
  </si>
  <si>
    <t>D + M doplňků zařízení koupelen a záchodů - zrcadlo fasetové oválné lepené - ozn. A5</t>
  </si>
  <si>
    <t>141033024</t>
  </si>
  <si>
    <t>43</t>
  </si>
  <si>
    <t>72529.A7</t>
  </si>
  <si>
    <t>D + M doplňků zařízení koupelen a záchodů - dávkovač tekutého mýdla nástěnný - ozn. A7</t>
  </si>
  <si>
    <t>-1281344023</t>
  </si>
  <si>
    <t>44</t>
  </si>
  <si>
    <t>72529.A9</t>
  </si>
  <si>
    <t>Dodávka doplňků zařízení koupelen a záchodů - odpadkový koš uzavíratelný - ozn. A9</t>
  </si>
  <si>
    <t>-1238427685</t>
  </si>
  <si>
    <t>45</t>
  </si>
  <si>
    <t>72529.A8</t>
  </si>
  <si>
    <t>D+M doplňků zařízení koupelen a záchodů - souprava čistící na záchodovou mísu nástěnná - ozn. A8</t>
  </si>
  <si>
    <t>-2042230130</t>
  </si>
  <si>
    <t>46</t>
  </si>
  <si>
    <t>72529.A12</t>
  </si>
  <si>
    <t>D+M doplňků zařízení koupelen a záchodů - držák na toaletní papír nástěnný - ozn. A12</t>
  </si>
  <si>
    <t>330942296</t>
  </si>
  <si>
    <t>47</t>
  </si>
  <si>
    <t>72529.A10</t>
  </si>
  <si>
    <t>D+M věšáku na ručníky nerez nástěnný- ozn. A10</t>
  </si>
  <si>
    <t>-1557697604</t>
  </si>
  <si>
    <t>48</t>
  </si>
  <si>
    <t>7252917.A11</t>
  </si>
  <si>
    <t>D+M - doplňky zařízení koupelen a záchodů nerezová madla 1x sklopné, 1x pevné - viz výpis ozn. A11</t>
  </si>
  <si>
    <t>1744829119</t>
  </si>
  <si>
    <t>49</t>
  </si>
  <si>
    <t>998725102</t>
  </si>
  <si>
    <t>Přesun hmot pro zařizovací předměty stanovený z hmotnosti přesunovaného materiálu vodorovná dopravní vzdálenost do 50 m v objektech výšky přes 6 do 12 m</t>
  </si>
  <si>
    <t>-266373576</t>
  </si>
  <si>
    <t>763</t>
  </si>
  <si>
    <t>Konstrukce suché výstavby</t>
  </si>
  <si>
    <t>50</t>
  </si>
  <si>
    <t>7631214.01</t>
  </si>
  <si>
    <t>SDK stěna předsazená tl 150 mm profil CW+ UW deska 1xH2 12,5 bez TI</t>
  </si>
  <si>
    <t>-741530296</t>
  </si>
  <si>
    <t>2,45*(1,20+0,15) "1NP 01.1.17</t>
  </si>
  <si>
    <t>2,525*(1,20+0,15) "2NP 01.2.16</t>
  </si>
  <si>
    <t>51</t>
  </si>
  <si>
    <t>763121714</t>
  </si>
  <si>
    <t>Stěna předsazená ze sádrokartonových desek ostatní konstrukce a práce na předsazených stěnách ze sádrokartonových desek základní penetrační nátěr</t>
  </si>
  <si>
    <t>-339977021</t>
  </si>
  <si>
    <t>6,717 "předsazená</t>
  </si>
  <si>
    <t>19,5*0,80 "L zákryt</t>
  </si>
  <si>
    <t>52</t>
  </si>
  <si>
    <t>763131451</t>
  </si>
  <si>
    <t>Podhled ze sádrokartonových desek dvouvrstvá zavěšená spodní konstrukce z ocelových profilů CD, UD jednoduše opláštěná deskou impregnovanou H2, tl. 12,5 mm, bez TI</t>
  </si>
  <si>
    <t>818246044</t>
  </si>
  <si>
    <t>36,07 "1NP</t>
  </si>
  <si>
    <t>37,90 "2NP</t>
  </si>
  <si>
    <t>53</t>
  </si>
  <si>
    <t>763131714</t>
  </si>
  <si>
    <t>Podhled ze sádrokartonových desek ostatní práce a konstrukce na podhledech ze sádrokartonových desek základní penetrační nátěr</t>
  </si>
  <si>
    <t>2059937077</t>
  </si>
  <si>
    <t>54</t>
  </si>
  <si>
    <t>763164541</t>
  </si>
  <si>
    <t>Obklad ze sádrokartonových desek konstrukcí kovových včetně ochranných úhelníků ve tvaru L rozvinuté šíře přes 0,4 do 0,8 m, opláštěný deskou impregnovanou H2, tl. 12,5 mm</t>
  </si>
  <si>
    <t>887254247</t>
  </si>
  <si>
    <t>3,25*3*2 " 1+2NP - zakrytí dešťových svodů a  instalací</t>
  </si>
  <si>
    <t>55</t>
  </si>
  <si>
    <t>7631711.01</t>
  </si>
  <si>
    <t>D+M - revizních klapek SDK kcí vel. do 0,25 m2 pro příčky a předsazené stěny</t>
  </si>
  <si>
    <t>1300321172</t>
  </si>
  <si>
    <t>15  "předpoklad</t>
  </si>
  <si>
    <t>56</t>
  </si>
  <si>
    <t>7631712.02</t>
  </si>
  <si>
    <t>D+M - revizních klapek SDK kcí vel. do 0,25 m2 pro podhledy</t>
  </si>
  <si>
    <t>-533578853</t>
  </si>
  <si>
    <t>57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</si>
  <si>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</si>
  <si>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</si>
  <si>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568612575</t>
  </si>
  <si>
    <t>766</t>
  </si>
  <si>
    <t>Konstrukce truhlářské</t>
  </si>
  <si>
    <t>58</t>
  </si>
  <si>
    <t>7661241.01</t>
  </si>
  <si>
    <t>D+M - WC kabin montovaných s 1kř dveřmi, desky VTL lamino, doplňky nerez,  viz výpis ozn. A1, A2, A3, A4</t>
  </si>
  <si>
    <t>-2144073690</t>
  </si>
  <si>
    <t>(3,96+2*1,435+1*1,505)*2,03*1 "A1</t>
  </si>
  <si>
    <t>(2,865+1,535)*2,03*1 "A2</t>
  </si>
  <si>
    <t>(4,03+3*1,50)*2,03*1  "A3</t>
  </si>
  <si>
    <t>(2,925+1,61)*2,03*1 "A4</t>
  </si>
  <si>
    <t>59</t>
  </si>
  <si>
    <t>7662311.01</t>
  </si>
  <si>
    <t xml:space="preserve">D+M sklápěcích půdních schodů - výlez na střechu </t>
  </si>
  <si>
    <t>1950883720</t>
  </si>
  <si>
    <t>60</t>
  </si>
  <si>
    <t>7666600.01</t>
  </si>
  <si>
    <t>Montáž dveřních křídel otvíravých 1křídlových š do 0,8 m do ocelové zárubně</t>
  </si>
  <si>
    <t>820172897</t>
  </si>
  <si>
    <t>61</t>
  </si>
  <si>
    <t>M</t>
  </si>
  <si>
    <t>6116533.D3</t>
  </si>
  <si>
    <t xml:space="preserve">dveře vnitřní hladké lakované 1křídlé 80x197 cm, vč. ocelové zárubně,kování, zámku a povrchové úpravy - viz výpis D3L/P </t>
  </si>
  <si>
    <t>2092636099</t>
  </si>
  <si>
    <t>62</t>
  </si>
  <si>
    <t>766660021</t>
  </si>
  <si>
    <t>Montáž dveřních křídel dřevěných nebo plastových otevíravých do ocelové zárubně protipožárních jednokřídlových, šířky do 800 mm</t>
  </si>
  <si>
    <t>-34395409</t>
  </si>
  <si>
    <t>2 "D1L</t>
  </si>
  <si>
    <t>2 "D1P</t>
  </si>
  <si>
    <t>63</t>
  </si>
  <si>
    <t>6116533.D1</t>
  </si>
  <si>
    <t xml:space="preserve">dveře vnitřní protipožární hladké lakované 1křídlé 80x197 cm, PO EI 15 DP3 C2, vč. ocelové zárubně,samozavírače,kování, zámku a povrchové úpravy - viz výpis D1L/P </t>
  </si>
  <si>
    <t>18704642</t>
  </si>
  <si>
    <t>64</t>
  </si>
  <si>
    <t>766660022</t>
  </si>
  <si>
    <t>Montáž dveřních křídel dřevěných nebo plastových otevíravých do ocelové zárubně protipožárních jednokřídlových, šířky přes 800 mm</t>
  </si>
  <si>
    <t>-1552986142</t>
  </si>
  <si>
    <t>65</t>
  </si>
  <si>
    <t>6116534.D2</t>
  </si>
  <si>
    <t xml:space="preserve">dveře vnitřní protipožární hladké lakované 1křídlé 90x197 cm, PO EI 15 DP3 C2, vč. ocelové zárubně,samozavírače,kování, zámku a povrchové úpravy - viz výpis D2L </t>
  </si>
  <si>
    <t>463411360</t>
  </si>
  <si>
    <t>66</t>
  </si>
  <si>
    <t>766691914</t>
  </si>
  <si>
    <t>Ostatní práce vyvěšení nebo zavěšení křídel s případným uložením a opětovným zavěšením po provedení stavebních změn dřevěných dveřních, plochy do 2 m2</t>
  </si>
  <si>
    <t>1561583719</t>
  </si>
  <si>
    <t>67</t>
  </si>
  <si>
    <t>998766102</t>
  </si>
  <si>
    <t>Přesun hmot pro konstrukce truhlářské stanovený z hmotnosti přesunovaného materiálu vodorovná dopravní vzdálenost do 50 m v objektech výšky přes 6 do 12 m</t>
  </si>
  <si>
    <t>63151760</t>
  </si>
  <si>
    <t>771</t>
  </si>
  <si>
    <t>Podlahy z dlaždic</t>
  </si>
  <si>
    <t>68</t>
  </si>
  <si>
    <t>771574154</t>
  </si>
  <si>
    <t>Montáž podlah z dlaždic keramických lepených flexibilním lepidlem režných nebo glazovaných velkoformátových s rozlivovým lepidlem přes 4 do 6 ks/ m2</t>
  </si>
  <si>
    <t>1895780209</t>
  </si>
  <si>
    <t>69</t>
  </si>
  <si>
    <t>5976130.02</t>
  </si>
  <si>
    <t>dlažba keramická DADO CERAMICA CULT rozm 300x600 mm, odstín GREY RETTIFICATO 003373/61</t>
  </si>
  <si>
    <t>CS ÚRS 2016 01</t>
  </si>
  <si>
    <t>-1941100316</t>
  </si>
  <si>
    <t>36,07  "dlažba 1NP</t>
  </si>
  <si>
    <t>37,90 "dtto 2NP</t>
  </si>
  <si>
    <t>73,97*1,15 'Přepočtené koeficientem množství</t>
  </si>
  <si>
    <t>70</t>
  </si>
  <si>
    <t>771591111</t>
  </si>
  <si>
    <t>Podlahy - ostatní práce penetrace podkladu</t>
  </si>
  <si>
    <t>-1809464281</t>
  </si>
  <si>
    <t>71</t>
  </si>
  <si>
    <t>7715911.01</t>
  </si>
  <si>
    <t>Podlahy - ostatní práce spárování silikonem</t>
  </si>
  <si>
    <t>1388830867</t>
  </si>
  <si>
    <t>72</t>
  </si>
  <si>
    <t>771990112</t>
  </si>
  <si>
    <t>Vyrovnání podkladní vrstvy samonivelační stěrkou tl. 4 mm, min. pevnosti 30 MPa</t>
  </si>
  <si>
    <t>-806201770</t>
  </si>
  <si>
    <t>73</t>
  </si>
  <si>
    <t>998771102</t>
  </si>
  <si>
    <t>Přesun hmot pro podlahy z dlaždic stanovený z hmotnosti přesunovaného materiálu vodorovná dopravní vzdálenost do 50 m v objektech výšky přes 6 do 12 m</t>
  </si>
  <si>
    <t>-577434914</t>
  </si>
  <si>
    <t>781</t>
  </si>
  <si>
    <t>Dokončovací práce - obklady</t>
  </si>
  <si>
    <t>74</t>
  </si>
  <si>
    <t>781474113</t>
  </si>
  <si>
    <t>Montáž obkladů vnitřních stěn z dlaždic keramických lepených flexibilním lepidlem režných nebo glazovaných hladkých přes 12 do 19 ks/m2</t>
  </si>
  <si>
    <t>-389047556</t>
  </si>
  <si>
    <t>1,575*2,10 "1NP 01.1.16 dívky předsíňka JIVE ROSSO</t>
  </si>
  <si>
    <t>1,80*2,10 "1NP 01.1.16 dívky WC JIVE ROSSO</t>
  </si>
  <si>
    <t>Mezisoučet 1NP dívky_DEKOR JIVE ROSSO</t>
  </si>
  <si>
    <t>1,60*2,10 "2NP 01.2.15 dívky předsíňka JIVE ROSSO</t>
  </si>
  <si>
    <t>1,80*2,10 "2NP 01.2.15 dívky WC JIVE ROSSO</t>
  </si>
  <si>
    <t>Mezisoučet 2NP dívky_DEKOR JIVE ROSSO</t>
  </si>
  <si>
    <t>2,45*(1,20+0,15) "1NP 01.1.17 WC imobilní+učitelé JIVE SNAPE</t>
  </si>
  <si>
    <t>2,525*(1,20+0,15) "2NP 01.2.16 WC imobilní+učitelé JIVE SNAPE</t>
  </si>
  <si>
    <t>Mezisoučet 1+2NP imobilní_DEKOR JIVE SNAPE</t>
  </si>
  <si>
    <t>1,20*2,10*2*2 "1NP 01.1.18 +2NP 01.2.17 WC chlapci JIVE BLUE</t>
  </si>
  <si>
    <t>Mezisoučet 1NP chlapci_DEKOR JIVE BLUE</t>
  </si>
  <si>
    <t>75</t>
  </si>
  <si>
    <t>5976123.01</t>
  </si>
  <si>
    <t>obklad stěn - DEKOR_x000D_
 DADO CERAMICA, NOTE BRAVA 200X333 MM - odstín JIVE ROSSO 302756/37_x000D_
- na výšku</t>
  </si>
  <si>
    <t>-719637400</t>
  </si>
  <si>
    <t>(7,088+7,14)*1,08</t>
  </si>
  <si>
    <t>76</t>
  </si>
  <si>
    <t>5976123.02</t>
  </si>
  <si>
    <t>obklad stěn DEKOR DADO CERAMICA, NOTE BRAVA 200X333 MM - odstín JIVE BLUE 302595/32_x000D_
- na výšku</t>
  </si>
  <si>
    <t>-1078275718</t>
  </si>
  <si>
    <t>10,080*1,08</t>
  </si>
  <si>
    <t>77</t>
  </si>
  <si>
    <t>5976123.03</t>
  </si>
  <si>
    <t>obklad stěn - DEKOR DADO CERAMICA, NOTE BRAVA 200X333 MM - odstín JIVE SENAPE 302758/32_x000D_
- na výšku</t>
  </si>
  <si>
    <t>-899675829</t>
  </si>
  <si>
    <t>6,717*1,08</t>
  </si>
  <si>
    <t>78</t>
  </si>
  <si>
    <t>781474154</t>
  </si>
  <si>
    <t>Montáž obkladů vnitřních stěn z dlaždic keramických lepených flexibilním lepidlem velkoformátových s vysokopevnostním lepidlem přes 4 do 6 ks/m2</t>
  </si>
  <si>
    <t>-1630552959</t>
  </si>
  <si>
    <t>(1,825+2,47)*2*2,10-2*(0,80*1,97) "1NP dívky předsíňka 01.1.16</t>
  </si>
  <si>
    <t>-3,308 "dekor</t>
  </si>
  <si>
    <t>(3,79+0,15+1,40+0,02+1,505)*2*2,10-(0,80*1,97)-2*(0,90*1,90) "1NP dívky WC 01.1.16</t>
  </si>
  <si>
    <t>2,50*0,15 "parapet</t>
  </si>
  <si>
    <t>(2*1,90+0,90)*0,15*2 "ostění oken</t>
  </si>
  <si>
    <t>-3,78 "dekor</t>
  </si>
  <si>
    <t>Mezisoučet obklad 1NP WC dívky</t>
  </si>
  <si>
    <t>(1,925+2,515)*2*2,10-2*(0,80*1,97) "2NP dívky předsíňka 01.2.15</t>
  </si>
  <si>
    <t>-3,36 "dekor</t>
  </si>
  <si>
    <t>(3,885+0,15+1,505+0,02+1,50)*2*2,10-(0,80*1,97)-2*(0,90*1,90) "2NP dívky WC 01.2.15</t>
  </si>
  <si>
    <t>Mezisoučet obklad 2NP WC dívky</t>
  </si>
  <si>
    <t>(2,45+2,525)*2*2,10-(0,90*1,97) "1NP WC imobilní+učiteleé</t>
  </si>
  <si>
    <t>-(2,45+2,525)*1,20 "dekor</t>
  </si>
  <si>
    <t>Mezisoučet obklad 1NP imobolní+učitelé</t>
  </si>
  <si>
    <t>(1,40+0,34+2,46)*2*2,10-2*(0,80*1,97) "1NP chlapci předsíňka 01.1.18</t>
  </si>
  <si>
    <t>-2,52 "dekor</t>
  </si>
  <si>
    <t>(2,415+0,02+1,365+0,15+2,865)*2*2,10-(0,80*1,97)-2*(0,90*1,90) "1NP chlapci WC 01.1.18</t>
  </si>
  <si>
    <t>Mezisoučet obklad 1NP WC chlapci</t>
  </si>
  <si>
    <t>(2,515+1,80)*2*2,10-2*(0,80*1,97) "2NP chlapci předsíňka 01.2.17</t>
  </si>
  <si>
    <t>(2,40+0,02+1,465+0,15+2,925)*2*2,10-(0,80*1,97)-2*(0,90*1,90) "2NP chlapci WC 01.2.17</t>
  </si>
  <si>
    <t>Mezisoučet obklad 2NP WC chlapci</t>
  </si>
  <si>
    <t>79</t>
  </si>
  <si>
    <t>5976130.01</t>
  </si>
  <si>
    <t>Obkládačky a dlaždice keramické podlahy - RAKO dlaždice formát 29,5 x 59,5 x  1 cm  (barevné) SANDSTONE PLUS  I.j.  (cen.skup. 78)</t>
  </si>
  <si>
    <t>-1531967926</t>
  </si>
  <si>
    <t>152,182*1,08 "8% prořez</t>
  </si>
  <si>
    <t>80</t>
  </si>
  <si>
    <t>781479191</t>
  </si>
  <si>
    <t>Montáž obkladů vnitřních stěn z dlaždic keramických Příplatek k cenám za plochu do 10 m2 jednotlivě</t>
  </si>
  <si>
    <t>1535342017</t>
  </si>
  <si>
    <t>31,025  "dekor</t>
  </si>
  <si>
    <t>81</t>
  </si>
  <si>
    <t>781479194</t>
  </si>
  <si>
    <t>Montáž obkladů vnitřních stěn z dlaždic keramických Příplatek k cenám za vyrovnání nerovného povrchu</t>
  </si>
  <si>
    <t>1316950172</t>
  </si>
  <si>
    <t>(152,182+31,025)*0,50 " obklad+dekor 50% plochy</t>
  </si>
  <si>
    <t>82</t>
  </si>
  <si>
    <t>781495111</t>
  </si>
  <si>
    <t>Ostatní prvky ostatní práce penetrace podkladu</t>
  </si>
  <si>
    <t>404235944</t>
  </si>
  <si>
    <t>152,182+31,025  "pod obklady</t>
  </si>
  <si>
    <t>83</t>
  </si>
  <si>
    <t>7814951.01</t>
  </si>
  <si>
    <t>Ostatní prvky ostatní práce spárování silikonem</t>
  </si>
  <si>
    <t>-1965782583</t>
  </si>
  <si>
    <t>84</t>
  </si>
  <si>
    <t>998781102</t>
  </si>
  <si>
    <t>Přesun hmot pro obklady keramické stanovený z hmotnosti přesunovaného materiálu vodorovná dopravní vzdálenost do 50 m v objektech výšky přes 6 do 12 m</t>
  </si>
  <si>
    <t>1249148782</t>
  </si>
  <si>
    <t>783</t>
  </si>
  <si>
    <t>Dokončovací práce - nátěry</t>
  </si>
  <si>
    <t>85</t>
  </si>
  <si>
    <t>7833171.01</t>
  </si>
  <si>
    <t>Krycí nátěr (email) zámečnických konstrukcí jednonásobný syntetický standardní</t>
  </si>
  <si>
    <t>ks</t>
  </si>
  <si>
    <t>-823171769</t>
  </si>
  <si>
    <t>784</t>
  </si>
  <si>
    <t>Dokončovací práce - malby a tapety</t>
  </si>
  <si>
    <t>86</t>
  </si>
  <si>
    <t>784211101</t>
  </si>
  <si>
    <t>Malby z malířských směsí otěruvzdorných za mokra dvojnásobné, bílé za mokra otěruvzdorné výborně v místnostech výšky do 3,80 m</t>
  </si>
  <si>
    <t>-1325528345</t>
  </si>
  <si>
    <t>87</t>
  </si>
  <si>
    <t>784221101</t>
  </si>
  <si>
    <t>Malby z malířských směsí otěruvzdorných za sucha dvojnásobné, bílé za sucha otěruvzdorné dobře v místnostech výšky do 3,80 m</t>
  </si>
  <si>
    <t>-946034472</t>
  </si>
  <si>
    <t>EI - Elektroinstalace</t>
  </si>
  <si>
    <t>740 - Elektromontáže - zkoušky a revize</t>
  </si>
  <si>
    <t>743 - Elektromontáže - hrubá montáž</t>
  </si>
  <si>
    <t>744 - Elektromontáže - rozvody vodičů měděných</t>
  </si>
  <si>
    <t>746 - Elektromontáže - soubory pro vodiče</t>
  </si>
  <si>
    <t>747 - Elektromontáže - kompletace rozvodů</t>
  </si>
  <si>
    <t>748 - Elektromontáže - osvětlovací zařízení a svítidla</t>
  </si>
  <si>
    <t xml:space="preserve">    742 - Elektromontáže - rozvodný systém</t>
  </si>
  <si>
    <t>HZS - Hodinové zúčtovací sazby</t>
  </si>
  <si>
    <t>612325111</t>
  </si>
  <si>
    <t>Vápenocementová hladká omítka rýh ve stěnách šířky do 150 mm</t>
  </si>
  <si>
    <t>CS ÚRS 2016 02</t>
  </si>
  <si>
    <t>-673479000</t>
  </si>
  <si>
    <t>974031121</t>
  </si>
  <si>
    <t>Vysekání rýh ve zdivu cihelném hl do 30 mm š do 30 mm</t>
  </si>
  <si>
    <t>-851728758</t>
  </si>
  <si>
    <t>740</t>
  </si>
  <si>
    <t>Elektromontáže - zkoušky a revize</t>
  </si>
  <si>
    <t>740991100</t>
  </si>
  <si>
    <t>Revize elektrického rozvodu a zařízení do 100 000,- Kč</t>
  </si>
  <si>
    <t>787959683</t>
  </si>
  <si>
    <t>743</t>
  </si>
  <si>
    <t>Elektromontáže - hrubá montáž</t>
  </si>
  <si>
    <t>743411111</t>
  </si>
  <si>
    <t xml:space="preserve">Montáž krabice zapuštěná plastová kruhová </t>
  </si>
  <si>
    <t>CS ÚRS 2015 02</t>
  </si>
  <si>
    <t>-511348746</t>
  </si>
  <si>
    <t>345715210</t>
  </si>
  <si>
    <t xml:space="preserve">krabice univerzální </t>
  </si>
  <si>
    <t>-254707255</t>
  </si>
  <si>
    <t>345715110</t>
  </si>
  <si>
    <t>krabice přístrojová instalační</t>
  </si>
  <si>
    <t>-2128726623</t>
  </si>
  <si>
    <t>744</t>
  </si>
  <si>
    <t>Elektromontáže - rozvody vodičů měděných</t>
  </si>
  <si>
    <t>744411110</t>
  </si>
  <si>
    <t>Montáž kabel Cu sk.1 do 1 kV do 0,10 kg pod omítku stěn</t>
  </si>
  <si>
    <t>1747172016</t>
  </si>
  <si>
    <t>744411220</t>
  </si>
  <si>
    <t>Montáž kabel Cu sk.2 do 1 kV do 0,20 kg pod omítku stěn</t>
  </si>
  <si>
    <t>907584187</t>
  </si>
  <si>
    <t>744411230</t>
  </si>
  <si>
    <t>Montáž kabel Cu sk.2 do 1 kV do 0,40 kg pod omítku stěn</t>
  </si>
  <si>
    <t>1897981746</t>
  </si>
  <si>
    <t>341110050</t>
  </si>
  <si>
    <t>kabel silový s Cu jádrem CYKY 2x1,5 mm2</t>
  </si>
  <si>
    <t>128</t>
  </si>
  <si>
    <t>-1420675778</t>
  </si>
  <si>
    <t>341110300</t>
  </si>
  <si>
    <t>kabel silový s Cu jádrem CYKY 3x1,5 mm2</t>
  </si>
  <si>
    <t>-697309510</t>
  </si>
  <si>
    <t>341110360</t>
  </si>
  <si>
    <t>kabel silový s Cu jádrem CYKY 3x2,5 mm2</t>
  </si>
  <si>
    <t>-218589253</t>
  </si>
  <si>
    <t>345710610</t>
  </si>
  <si>
    <t>trubka elektroinstalační ohebná  z PVC (ČSN) 2313</t>
  </si>
  <si>
    <t>1952074407</t>
  </si>
  <si>
    <t>746</t>
  </si>
  <si>
    <t>Elektromontáže - soubory pro vodiče</t>
  </si>
  <si>
    <t>746211110</t>
  </si>
  <si>
    <t>Ukončení vodič izolovaný do 2,5mm2 v rozváděči nebo na přístroji</t>
  </si>
  <si>
    <t>357457344</t>
  </si>
  <si>
    <t>747</t>
  </si>
  <si>
    <t>Elektromontáže - kompletace rozvodů</t>
  </si>
  <si>
    <t>747111111</t>
  </si>
  <si>
    <t>Montáž vypínač nástěnný 1-jednopólový prostředí obyčejné nebo vlhké</t>
  </si>
  <si>
    <t>-1510155161</t>
  </si>
  <si>
    <t>747161010</t>
  </si>
  <si>
    <t>Montáž zásuvka (polo)zapuštěná bezšroubové připojení 2P+PE se zapojením vodičů</t>
  </si>
  <si>
    <t>-494087953</t>
  </si>
  <si>
    <t>747161020</t>
  </si>
  <si>
    <t>Montáž zásuvka (polo)zapuštěná bezšroubové připojení 2P+PE dvojí zapojení - průběžná</t>
  </si>
  <si>
    <t>1250518347</t>
  </si>
  <si>
    <t>747791120</t>
  </si>
  <si>
    <t>Montáž měnicí prvek elektronický se zapojenými 2 vývody  čidlo pohybu</t>
  </si>
  <si>
    <t>989125873</t>
  </si>
  <si>
    <t>345355120</t>
  </si>
  <si>
    <t>spínač jednopólový 10A bílý  IP20</t>
  </si>
  <si>
    <t>638145309</t>
  </si>
  <si>
    <t>345551000</t>
  </si>
  <si>
    <t>zásuvka 1násobná 16A bílá</t>
  </si>
  <si>
    <t>-1762527419</t>
  </si>
  <si>
    <t>345358011</t>
  </si>
  <si>
    <t>Časový spínač ventilátoru pod vypínač 230V  0-25 min.</t>
  </si>
  <si>
    <t>-40804719</t>
  </si>
  <si>
    <t>345358015</t>
  </si>
  <si>
    <t>Spínač pohybový -vnitřní 230V 750VA  IP20</t>
  </si>
  <si>
    <t>1962924806</t>
  </si>
  <si>
    <t>286163341</t>
  </si>
  <si>
    <t>Nouzová signalizace 1.vzdálené místo -komplet</t>
  </si>
  <si>
    <t>995437352</t>
  </si>
  <si>
    <t>748</t>
  </si>
  <si>
    <t>Elektromontáže - osvětlovací zařízení a svítidla</t>
  </si>
  <si>
    <t>348144110</t>
  </si>
  <si>
    <t>A svítidlo LED 28W 2338lm  IP44  přisazené kulaté 375mm</t>
  </si>
  <si>
    <t>-1053183624</t>
  </si>
  <si>
    <t>348144111</t>
  </si>
  <si>
    <t>B  svítidlo LED 37W 3265lm  IP44  přisazené kulaté 480mm</t>
  </si>
  <si>
    <t>691676341</t>
  </si>
  <si>
    <t>748123115</t>
  </si>
  <si>
    <t>Montáž svítidlo LED bytové přisazené nástěnné bez čidla</t>
  </si>
  <si>
    <t>2125495489</t>
  </si>
  <si>
    <t>748992200</t>
  </si>
  <si>
    <t>Měření izolačního stavu svítidel</t>
  </si>
  <si>
    <t>1722910703</t>
  </si>
  <si>
    <t>748992300</t>
  </si>
  <si>
    <t>Měření intenzity osvětlení</t>
  </si>
  <si>
    <t>-1144491955</t>
  </si>
  <si>
    <t>742</t>
  </si>
  <si>
    <t>Elektromontáže - rozvodný systém</t>
  </si>
  <si>
    <t>742991110</t>
  </si>
  <si>
    <t>Montáž nových přístrojů v rozvaděči RM02</t>
  </si>
  <si>
    <t>KUS</t>
  </si>
  <si>
    <t>-93523406</t>
  </si>
  <si>
    <t>742991112</t>
  </si>
  <si>
    <t>Montáž nových přístrojů v rozvaděči RM04</t>
  </si>
  <si>
    <t>-1841470471</t>
  </si>
  <si>
    <t>358221070</t>
  </si>
  <si>
    <t>jistič 1pólový-charakteristika B  6B/1</t>
  </si>
  <si>
    <t>-1980585968</t>
  </si>
  <si>
    <t>358221550</t>
  </si>
  <si>
    <t>jistič 1pólový-charakteristika C  6C/1</t>
  </si>
  <si>
    <t>-1741743564</t>
  </si>
  <si>
    <t>358221090</t>
  </si>
  <si>
    <t>jistič 1pólový-charakteristika B  10B/1</t>
  </si>
  <si>
    <t>-1527204490</t>
  </si>
  <si>
    <t>358221110</t>
  </si>
  <si>
    <t>jistič 1pólový-charakteristika B  16B/1</t>
  </si>
  <si>
    <t>1569749436</t>
  </si>
  <si>
    <t>358890640v</t>
  </si>
  <si>
    <t>Proudový chránič s jističem 16B-1N-030AC</t>
  </si>
  <si>
    <t>180566805</t>
  </si>
  <si>
    <t>HZS</t>
  </si>
  <si>
    <t>Hodinové zúčtovací sazby</t>
  </si>
  <si>
    <t>HZS2221</t>
  </si>
  <si>
    <t>Hodinová zúčtovací sazba elektrikář  DEMONTÁŽ STÁVAJÍCÍ ELEKTROINSTALACE</t>
  </si>
  <si>
    <t>hod</t>
  </si>
  <si>
    <t>512</t>
  </si>
  <si>
    <t>223319150</t>
  </si>
  <si>
    <t>VZT - Vzduchotechnika</t>
  </si>
  <si>
    <t xml:space="preserve">    751 - Vzduchotechnika</t>
  </si>
  <si>
    <t>751</t>
  </si>
  <si>
    <t>75110</t>
  </si>
  <si>
    <t>Vzduchotechnika dle samostatného rozpočtu</t>
  </si>
  <si>
    <t>soub</t>
  </si>
  <si>
    <t>-1091329965</t>
  </si>
  <si>
    <t>ZTI - Zdravotně technické instalace</t>
  </si>
  <si>
    <t xml:space="preserve">    1 - Zemní práce</t>
  </si>
  <si>
    <t xml:space="preserve">      4 - Vodorovné konstrukce</t>
  </si>
  <si>
    <t xml:space="preserve">    8 - Trubní vedení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</si>
  <si>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</si>
  <si>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</si>
  <si>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</si>
  <si>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</si>
  <si>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</si>
  <si>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</si>
  <si>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</si>
  <si>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>Zemní práce</t>
  </si>
  <si>
    <t>132212101</t>
  </si>
  <si>
    <t>Hloubení zapažených i nezapažených rýh šířky do 600 mm ručním nebo pneumatickým nářadím s urovnáním dna do předepsaného profilu a spádu v horninách tř. 3 soudržných</t>
  </si>
  <si>
    <t>209178647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</si>
  <si>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</si>
  <si>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</si>
  <si>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60413093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</si>
  <si>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</si>
  <si>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</si>
  <si>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1996590924</t>
  </si>
  <si>
    <t>171201201</t>
  </si>
  <si>
    <t>Uložení sypaniny na skládky</t>
  </si>
  <si>
    <t>1868573507</t>
  </si>
  <si>
    <t>171201211</t>
  </si>
  <si>
    <t>Uložení sypaniny poplatek za uložení sypaniny na skládce (skládkovné)</t>
  </si>
  <si>
    <t>1072543104</t>
  </si>
  <si>
    <t>174101101</t>
  </si>
  <si>
    <t>Zásyp sypaninou z jakékoliv horniny s uložením výkopku ve vrstvách se zhutněním jam, šachet, rýh nebo kolem objektů v těchto vykopávkách</t>
  </si>
  <si>
    <t>847219566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</si>
  <si>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</si>
  <si>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</si>
  <si>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743779172</t>
  </si>
  <si>
    <t>583313400</t>
  </si>
  <si>
    <t>Kamenivo přírodní těžené pro stavební účely  PTK  (drobné, hrubé, štěrkopísky) kamenivo těžené drobné D&lt;=2 mm (ČSN EN 13043 ) D&lt;=4 mm (ČSN EN 12620, ČSN EN 13139 ) d=0 mm, D&lt;=6,3 mm (ČSN EN 13242) frakce  0-4  praná pískovna Bratčice</t>
  </si>
  <si>
    <t>-1927396508</t>
  </si>
  <si>
    <t>Vodorovné konstrukce</t>
  </si>
  <si>
    <t>451572111</t>
  </si>
  <si>
    <t>Lože pod potrubí, stoky a drobné objekty v otevřeném výkopu z kameniva drobného těženého 0 až 4 mm</t>
  </si>
  <si>
    <t>426358335</t>
  </si>
  <si>
    <t>Trubní vedení</t>
  </si>
  <si>
    <t>113107137</t>
  </si>
  <si>
    <t>Odstranění podkladů nebo krytů s přemístěním hmot na skládku na vzdálenost do 3 m nebo s naložením na dopravní prostředek v ploše jednotlivě do 50 m2 z betonu vyztuženého sítěmi, o tl. vrstvy přes 150 do 300 mm</t>
  </si>
  <si>
    <t>1154211602</t>
  </si>
  <si>
    <t>566901173</t>
  </si>
  <si>
    <t>Vyspravení podkladu po překopech inženýrských sítí plochy do 15 m2 s rozprostřením a zhutněním podkladovým betonem tř. PB I (C 20/25) tl. 200 mm</t>
  </si>
  <si>
    <t>-474060093</t>
  </si>
  <si>
    <t>89290010R</t>
  </si>
  <si>
    <t>Jádrový odvrt prostupů potrubí stropem</t>
  </si>
  <si>
    <t>1501988989</t>
  </si>
  <si>
    <t>R-9709001</t>
  </si>
  <si>
    <t>Stavební výpomoce, pomocné zednické práce, montážní práce a nespecifikované práce</t>
  </si>
  <si>
    <t>-1186644245</t>
  </si>
  <si>
    <t>997221571</t>
  </si>
  <si>
    <t>Vodorovná doprava vybouraných hmot bez naložení, ale se složením a s hrubým urovnáním na vzdálenost do 1 km</t>
  </si>
  <si>
    <t>CS ÚRS 2015 01</t>
  </si>
  <si>
    <t>-264662444</t>
  </si>
  <si>
    <t>997221815</t>
  </si>
  <si>
    <t>874967867</t>
  </si>
  <si>
    <t>713</t>
  </si>
  <si>
    <t>Izolace tepelné</t>
  </si>
  <si>
    <t>88</t>
  </si>
  <si>
    <t>713463131</t>
  </si>
  <si>
    <t>Montáž izolace tepelné potrubí potrubními pouzdry bez úpravy slepenými 1x tl izolace do 25 mm</t>
  </si>
  <si>
    <t>-331407944</t>
  </si>
  <si>
    <t>89</t>
  </si>
  <si>
    <t>283771410</t>
  </si>
  <si>
    <t>izolace tepelná potrubí z pěnového polyetylenu 20 x 9 mm</t>
  </si>
  <si>
    <t>1368345070</t>
  </si>
  <si>
    <t>90</t>
  </si>
  <si>
    <t>283771420</t>
  </si>
  <si>
    <t>izolace tepelná potrubí z pěnového polyetylenu 20 x 13 mm</t>
  </si>
  <si>
    <t>-1706105113</t>
  </si>
  <si>
    <t>91</t>
  </si>
  <si>
    <t>283771430</t>
  </si>
  <si>
    <t>izolace tepelná potrubí z pěnového polyetylenu 20 x 20 mm</t>
  </si>
  <si>
    <t>57696391</t>
  </si>
  <si>
    <t>92</t>
  </si>
  <si>
    <t>283771110</t>
  </si>
  <si>
    <t>izolace tepelná potrubí z pěnového polyetylenu 28 x 9 mm</t>
  </si>
  <si>
    <t>1136231270</t>
  </si>
  <si>
    <t>93</t>
  </si>
  <si>
    <t>283771120</t>
  </si>
  <si>
    <t>izolace tepelná potrubí z pěnového polyetylenu 28 x 13 mm</t>
  </si>
  <si>
    <t>-1672283941</t>
  </si>
  <si>
    <t>94</t>
  </si>
  <si>
    <t>283770480</t>
  </si>
  <si>
    <t>izolace tepelná potrubí z pěnového polyetylenu 28 x 20 mm</t>
  </si>
  <si>
    <t>-1913493623</t>
  </si>
  <si>
    <t>95</t>
  </si>
  <si>
    <t>283770510</t>
  </si>
  <si>
    <t>izolace tepelná potrubí z pěnového polyetylenu 32 x 9 mm</t>
  </si>
  <si>
    <t>977474098</t>
  </si>
  <si>
    <t>96</t>
  </si>
  <si>
    <t>283770530</t>
  </si>
  <si>
    <t>izolace tepelná potrubí z pěnového polyetylenu 32 x 20 mm</t>
  </si>
  <si>
    <t>1255200704</t>
  </si>
  <si>
    <t>97</t>
  </si>
  <si>
    <t>283770610</t>
  </si>
  <si>
    <t>izolace tepelná potrubí z pěnového polyetylenu 45 x 9 mm</t>
  </si>
  <si>
    <t>983822786</t>
  </si>
  <si>
    <t>98</t>
  </si>
  <si>
    <t>283771190</t>
  </si>
  <si>
    <t>izolace tepelná potrubí z pěnového polyetylenu 45 x 13 mm</t>
  </si>
  <si>
    <t>259735933</t>
  </si>
  <si>
    <t>99</t>
  </si>
  <si>
    <t>283770620</t>
  </si>
  <si>
    <t>izolace tepelná potrubí z pěnového polyetylenu 45 x 20 mm</t>
  </si>
  <si>
    <t>134823663</t>
  </si>
  <si>
    <t>998713202</t>
  </si>
  <si>
    <t>Přesun hmot pro izolace tepelné stanovený procentní sazbou (%) z ceny vodorovná dopravní vzdálenost do 50 m v objektech výšky přes 6 do 12 m</t>
  </si>
  <si>
    <t>%</t>
  </si>
  <si>
    <t>-1040933444</t>
  </si>
  <si>
    <t>721</t>
  </si>
  <si>
    <t>Zdravotechnika - vnitřní kanalizace</t>
  </si>
  <si>
    <t>721140802</t>
  </si>
  <si>
    <t>Demontáž potrubí z litinových trub odpadních nebo dešťových do DN 100</t>
  </si>
  <si>
    <t>2045572677</t>
  </si>
  <si>
    <t>721140915</t>
  </si>
  <si>
    <t>Opravy odpadního potrubí litinového propojení dosavadního potrubí DN 100</t>
  </si>
  <si>
    <t>882714923</t>
  </si>
  <si>
    <t>721140925</t>
  </si>
  <si>
    <t>Opravy odpadního potrubí litinového krácení trub DN 100</t>
  </si>
  <si>
    <t>-1314979729</t>
  </si>
  <si>
    <t>721210812</t>
  </si>
  <si>
    <t>Demontáž kanalizačního příslušenství vpustí podlahových z kyselinovzdorné kameniny DN 70</t>
  </si>
  <si>
    <t>-433328236</t>
  </si>
  <si>
    <t>721220801</t>
  </si>
  <si>
    <t>Demontáž zápachových uzávěrek do DN 70</t>
  </si>
  <si>
    <t>-346236049</t>
  </si>
  <si>
    <t>721290822</t>
  </si>
  <si>
    <t>Vnitrostaveništní přemístění vybouraných (demontovaných) hmot vnitřní kanalizace vodorovně do 100 m v objektech výšky přes 6 do 12 m</t>
  </si>
  <si>
    <t>1462244941</t>
  </si>
  <si>
    <t>721173401</t>
  </si>
  <si>
    <t>Potrubí z plastových trub PVC [KG Systém] SN4 svodné (ležaté) DN 110</t>
  </si>
  <si>
    <t>-1784202363</t>
  </si>
  <si>
    <t>721174024</t>
  </si>
  <si>
    <t>Potrubí z plastových trub polypropylenové [HT systém] odpadní (svislé) DN 70</t>
  </si>
  <si>
    <t>177140296</t>
  </si>
  <si>
    <t>721174025</t>
  </si>
  <si>
    <t>Potrubí z plastových trub polypropylenové [HT systém] odpadní (svislé) DN 100</t>
  </si>
  <si>
    <t>-2111957959</t>
  </si>
  <si>
    <t>721174042</t>
  </si>
  <si>
    <t>Potrubí z plastových trub polypropylenové [HT systém] připojovací DN 40</t>
  </si>
  <si>
    <t>640023588</t>
  </si>
  <si>
    <t>721174043</t>
  </si>
  <si>
    <t>Potrubí z plastových trub polypropylenové [HT systém] připojovací DN 50</t>
  </si>
  <si>
    <t>-2068108526</t>
  </si>
  <si>
    <t>721174045</t>
  </si>
  <si>
    <t>Potrubí z plastových trub polypropylenové [HT systém] připojovací DN 100</t>
  </si>
  <si>
    <t>-2063159393</t>
  </si>
  <si>
    <t>721194104</t>
  </si>
  <si>
    <t>Vyměření přípojek na potrubí vyvedení a upevnění odpadních výpustek DN 40</t>
  </si>
  <si>
    <t>1903235604</t>
  </si>
  <si>
    <t>721194105</t>
  </si>
  <si>
    <t>Vyměření přípojek na potrubí vyvedení a upevnění odpadních výpustek DN 50</t>
  </si>
  <si>
    <t>981650769</t>
  </si>
  <si>
    <t>721194109</t>
  </si>
  <si>
    <t>Vyměření přípojek na potrubí vyvedení a upevnění odpadních výpustek DN 100</t>
  </si>
  <si>
    <t>-1594412890</t>
  </si>
  <si>
    <t>721290111</t>
  </si>
  <si>
    <t>Zkouška těsnosti kanalizace v objektech vodou do DN 125</t>
  </si>
  <si>
    <t>312942101</t>
  </si>
  <si>
    <t>45810001R</t>
  </si>
  <si>
    <t>kotevní prvky pro potrubí kanalizace pod stropem, po stěně</t>
  </si>
  <si>
    <t>-406331289</t>
  </si>
  <si>
    <t>286156030</t>
  </si>
  <si>
    <t>čistící tvarovka HTRE, DN 100</t>
  </si>
  <si>
    <t>92553382</t>
  </si>
  <si>
    <t>562457240</t>
  </si>
  <si>
    <t>Stavební části z ostatních plastů dvířka vanová [ASA] DV 200x200 B - bílá</t>
  </si>
  <si>
    <t>-943107507</t>
  </si>
  <si>
    <t>742111101</t>
  </si>
  <si>
    <t>Montáž revizních dvířek plastových</t>
  </si>
  <si>
    <t>-1174980693</t>
  </si>
  <si>
    <t>286115520</t>
  </si>
  <si>
    <t>přechodový kus kanalizace plastové KG s vnějším závitem DN 110</t>
  </si>
  <si>
    <t>-563943051</t>
  </si>
  <si>
    <t>286157470</t>
  </si>
  <si>
    <t>těsnění pro HTUG HT - GA set DN 110</t>
  </si>
  <si>
    <t>446190729</t>
  </si>
  <si>
    <t>562312500</t>
  </si>
  <si>
    <t>Materiál stavební instalační z plastů vtoky, vpusti, hlavice HL hlavice ventilační přivětrávací podomítková  DN 50/75</t>
  </si>
  <si>
    <t>1751622733</t>
  </si>
  <si>
    <t>998721202</t>
  </si>
  <si>
    <t>Přesun hmot pro vnitřní kanalizace stanovený procentní sazbou (%) z ceny vodorovná dopravní vzdálenost do 50 m v objektech výšky přes 6 do 12 m</t>
  </si>
  <si>
    <t>-1333671263</t>
  </si>
  <si>
    <t>722</t>
  </si>
  <si>
    <t>Zdravotechnika - vnitřní vodovod</t>
  </si>
  <si>
    <t>722130803</t>
  </si>
  <si>
    <t>Demontáž potrubí z ocelových trubek pozinkovaných závitových přes 40 do DN 50</t>
  </si>
  <si>
    <t>1432519420</t>
  </si>
  <si>
    <t>722131932</t>
  </si>
  <si>
    <t>Opravy vodovodního potrubí z ocelových trubek pozinkovaných závitových propojení dosavadního potrubí DN 20</t>
  </si>
  <si>
    <t>-160575398</t>
  </si>
  <si>
    <t>722131933</t>
  </si>
  <si>
    <t>Opravy vodovodního potrubí z ocelových trubek pozinkovaných závitových propojení dosavadního potrubí DN 25</t>
  </si>
  <si>
    <t>-1163014588</t>
  </si>
  <si>
    <t>722131934</t>
  </si>
  <si>
    <t>Opravy vodovodního potrubí z ocelových trubek pozinkovaných závitových propojení dosavadního potrubí DN 32</t>
  </si>
  <si>
    <t>-1178191361</t>
  </si>
  <si>
    <t>722131935</t>
  </si>
  <si>
    <t>Opravy vodovodního potrubí z ocelových trubek pozinkovaných závitových propojení dosavadního potrubí DN 40</t>
  </si>
  <si>
    <t>-1444201306</t>
  </si>
  <si>
    <t>722170804</t>
  </si>
  <si>
    <t>Demontáž rozvodů vody z plastů přes 25 do D 50 mm</t>
  </si>
  <si>
    <t>330074605</t>
  </si>
  <si>
    <t>722290822</t>
  </si>
  <si>
    <t>Vnitrostaveništní přemístění vybouraných (demontovaných) hmot vnitřní vodovod vodorovně do 100 m v objektech výšky přes 6 do 12 m</t>
  </si>
  <si>
    <t>1130641721</t>
  </si>
  <si>
    <t>722174022</t>
  </si>
  <si>
    <t>Potrubí z plastových trubek z polypropylenu (PPR) svařovaných polyfuzně PN 20 (SDR 6) D 20 x 3,4</t>
  </si>
  <si>
    <t>-1967144415</t>
  </si>
  <si>
    <t>722174023</t>
  </si>
  <si>
    <t>Potrubí z plastových trubek z polypropylenu (PPR) svařovaných polyfuzně PN 20 (SDR 6) D 25 x 4,2</t>
  </si>
  <si>
    <t>244747756</t>
  </si>
  <si>
    <t>722174024</t>
  </si>
  <si>
    <t>Potrubí z plastových trubek z polypropylenu (PPR) svařovaných polyfuzně PN 20 (SDR 6) D 32 x 5,4</t>
  </si>
  <si>
    <t>712220905</t>
  </si>
  <si>
    <t>722174025</t>
  </si>
  <si>
    <t>Potrubí z plastových trubek z polypropylenu (PPR) svařovaných polyfuzně PN 20 (SDR 6) D 40 x 6,7</t>
  </si>
  <si>
    <t>-1507747254</t>
  </si>
  <si>
    <t>722176112</t>
  </si>
  <si>
    <t>Montáž potrubí z plastových trub svařovaných polyfuzně D přes 16 do 20 mm</t>
  </si>
  <si>
    <t>1321024272</t>
  </si>
  <si>
    <t>722176113</t>
  </si>
  <si>
    <t>Montáž potrubí z plastových trub svařovaných polyfuzně D přes 20 do 25 mm</t>
  </si>
  <si>
    <t>-1933523883</t>
  </si>
  <si>
    <t>722176114</t>
  </si>
  <si>
    <t>Montáž potrubí z plastových trub svařovaných polyfuzně D přes 25 do 32 mm</t>
  </si>
  <si>
    <t>1332010102</t>
  </si>
  <si>
    <t>722176115</t>
  </si>
  <si>
    <t>Montáž potrubí z plastových trub svařovaných polyfuzně D přes 32 do 40 mm</t>
  </si>
  <si>
    <t>85968806</t>
  </si>
  <si>
    <t>722182011</t>
  </si>
  <si>
    <t>Podpůrný žlab pro potrubí průměru D 20</t>
  </si>
  <si>
    <t>-1934017318</t>
  </si>
  <si>
    <t>722182012</t>
  </si>
  <si>
    <t>Podpůrný žlab pro potrubí průměru D 25</t>
  </si>
  <si>
    <t>597307189</t>
  </si>
  <si>
    <t>722182013</t>
  </si>
  <si>
    <t>Podpůrný žlab pro potrubí průměru D 32</t>
  </si>
  <si>
    <t>1994297804</t>
  </si>
  <si>
    <t>722182014</t>
  </si>
  <si>
    <t>Podpůrný žlab pro potrubí průměru D 40</t>
  </si>
  <si>
    <t>303581237</t>
  </si>
  <si>
    <t>45820001R</t>
  </si>
  <si>
    <t>kotevní prvky pro potrubí vodovodu pod stropem, po stěně</t>
  </si>
  <si>
    <t>-743799309</t>
  </si>
  <si>
    <t>722220152</t>
  </si>
  <si>
    <t>Nástěnka závitová plastová PPR PN 20 DN 20 x G 1/2</t>
  </si>
  <si>
    <t>1615067569</t>
  </si>
  <si>
    <t>722220231</t>
  </si>
  <si>
    <t>Armatury s jedním závitem přechodové tvarovky PPR, PN 20 (SDR 6) s kovovým závitem vnitřním přechodky dGK D 20 x G 1/2</t>
  </si>
  <si>
    <t>-650737734</t>
  </si>
  <si>
    <t>722220232</t>
  </si>
  <si>
    <t>Armatury s jedním závitem přechodové tvarovky PPR, PN 20 (SDR 6) s kovovým závitem vnitřním přechodky dGK D 25 x G 3/4</t>
  </si>
  <si>
    <t>-1727778803</t>
  </si>
  <si>
    <t>722220233</t>
  </si>
  <si>
    <t>Armatury s jedním závitem přechodové tvarovky PPR, PN 20 (SDR 6) s kovovým závitem vnitřním přechodky dGK D 32 x G 1</t>
  </si>
  <si>
    <t>100440403</t>
  </si>
  <si>
    <t>722220234</t>
  </si>
  <si>
    <t>Armatury s jedním závitem přechodové tvarovky PPR, PN 20 (SDR 6) s kovovým závitem vnitřním přechodky dGK D 40 x G 5/4</t>
  </si>
  <si>
    <t>-239984583</t>
  </si>
  <si>
    <t>725819401</t>
  </si>
  <si>
    <t>Ventily montáž ventilů ostatních typů rohových s připojovací trubičkou G 1/2</t>
  </si>
  <si>
    <t>-1717831506</t>
  </si>
  <si>
    <t>551456330</t>
  </si>
  <si>
    <t>materiály ostatní: ventil rohový mosazný 1/2"</t>
  </si>
  <si>
    <t>-1193504128</t>
  </si>
  <si>
    <t>725819402</t>
  </si>
  <si>
    <t>Ventily montáž ventilů ostatních typů rohových bez připojovací trubičky G 1/2</t>
  </si>
  <si>
    <t>-1820012454</t>
  </si>
  <si>
    <t>722230101</t>
  </si>
  <si>
    <t>Armatury se dvěma závity ventily přímé [Ke 83 T] G 1/2</t>
  </si>
  <si>
    <t>-1050723032</t>
  </si>
  <si>
    <t>722230102</t>
  </si>
  <si>
    <t>Armatury se dvěma závity ventily přímé G 3/4</t>
  </si>
  <si>
    <t>-1570841977</t>
  </si>
  <si>
    <t>722230103</t>
  </si>
  <si>
    <t>Armatury se dvěma závity ventily přímé [Ke 83 T] G 1</t>
  </si>
  <si>
    <t>857752134</t>
  </si>
  <si>
    <t>722230104</t>
  </si>
  <si>
    <t>Armatury se dvěma závity ventily přímé [Ke 83 T] G 5/4</t>
  </si>
  <si>
    <t>663299703</t>
  </si>
  <si>
    <t>722239101</t>
  </si>
  <si>
    <t>Armatury se dvěma závity montáž vodovodních armatur se dvěma závity ostatních typů G 1/2</t>
  </si>
  <si>
    <t>-1536926685</t>
  </si>
  <si>
    <t>722239102</t>
  </si>
  <si>
    <t>Armatury se dvěma závity montáž vodovodních armatur se dvěma závity ostatních typů G 3/4</t>
  </si>
  <si>
    <t>1605522917</t>
  </si>
  <si>
    <t>722239103</t>
  </si>
  <si>
    <t>Armatury se dvěma závity montáž vodovodních armatur se dvěma závity ostatních typů G 1</t>
  </si>
  <si>
    <t>1089733682</t>
  </si>
  <si>
    <t>722239104</t>
  </si>
  <si>
    <t>Armatury se dvěma závity montáž vodovodních armatur se dvěma závity ostatních typů G 5/4</t>
  </si>
  <si>
    <t>1828543261</t>
  </si>
  <si>
    <t>722290226</t>
  </si>
  <si>
    <t>Zkoušky, proplach a desinfekce vodovodního potrubí zkoušky těsnosti vodovodního potrubí závitového do DN 50</t>
  </si>
  <si>
    <t>-1244641600</t>
  </si>
  <si>
    <t>722290234</t>
  </si>
  <si>
    <t>Zkoušky, proplach a desinfekce vodovodního potrubí proplach a desinfekce vodovodního potrubí do DN 80</t>
  </si>
  <si>
    <t>1747739105</t>
  </si>
  <si>
    <t>998722202</t>
  </si>
  <si>
    <t>Přesun hmot pro vnitřní vodovod stanovený procentní sazbou (%) z ceny vodorovná dopravní vzdálenost do 50 m v objektech výšky přes 6 do 12 m</t>
  </si>
  <si>
    <t>2019078483</t>
  </si>
  <si>
    <t>724</t>
  </si>
  <si>
    <t>Zdravotechnika - strojní vybavení</t>
  </si>
  <si>
    <t>135</t>
  </si>
  <si>
    <t>724211811</t>
  </si>
  <si>
    <t xml:space="preserve">Demontáž domovních vodáren s odstředivými čerpadly horizontálními </t>
  </si>
  <si>
    <t>-891538812</t>
  </si>
  <si>
    <t>136</t>
  </si>
  <si>
    <t>724590812</t>
  </si>
  <si>
    <t>Vnitrostaveništní přemístění vybouraných (demontovaných) hmot strojní vybavení vodorovně do 100 m v objektech výšky přes 6 do 12 m</t>
  </si>
  <si>
    <t>-1694217054</t>
  </si>
  <si>
    <t>725110811</t>
  </si>
  <si>
    <t>Demontáž klozetů splachovacích s nádrží nebo tlakovým splachovačem</t>
  </si>
  <si>
    <t>1273943178</t>
  </si>
  <si>
    <t>725122813</t>
  </si>
  <si>
    <t>Demontáž pisoárů s nádrží a 1 záchodkem</t>
  </si>
  <si>
    <t>-341184298</t>
  </si>
  <si>
    <t>725210821</t>
  </si>
  <si>
    <t>Demontáž umyvadel bez výtokových armatur umyvadel</t>
  </si>
  <si>
    <t>-1247694964</t>
  </si>
  <si>
    <t>725330820</t>
  </si>
  <si>
    <t>Demontáž výlevek bez výtokových armatur a bez nádrže a splachovacího potrubí diturvitových</t>
  </si>
  <si>
    <t>85738215</t>
  </si>
  <si>
    <t>725820801</t>
  </si>
  <si>
    <t>Demontáž baterií nástěnných do G 3/4</t>
  </si>
  <si>
    <t>1268853364</t>
  </si>
  <si>
    <t>725590812</t>
  </si>
  <si>
    <t>Vnitrostaveništní přemístění vybouraných (demontovaných) hmot zařizovacích předmětů vodorovně do 100 m v objektech výšky přes 6 do 12 m</t>
  </si>
  <si>
    <t>-582259220</t>
  </si>
  <si>
    <t>111</t>
  </si>
  <si>
    <t>725111132</t>
  </si>
  <si>
    <t>Zařízení záchodů splachovače nádržkové plastové nízkopoložené</t>
  </si>
  <si>
    <t>659794904</t>
  </si>
  <si>
    <t>112</t>
  </si>
  <si>
    <t>725119102</t>
  </si>
  <si>
    <t>Zařízení záchodů montáž splachovačů ostatních typů nádržkových plastových nízkopoložených</t>
  </si>
  <si>
    <t>-1376300012</t>
  </si>
  <si>
    <t>113</t>
  </si>
  <si>
    <t>725331111</t>
  </si>
  <si>
    <t>Výlevky bez výtokových armatur a splachovací nádrže keramické se sklopnou plastovou mřížkou 425 mm</t>
  </si>
  <si>
    <t>-616283454</t>
  </si>
  <si>
    <t>114</t>
  </si>
  <si>
    <t>725339111</t>
  </si>
  <si>
    <t>Výlevky montáž výlevky</t>
  </si>
  <si>
    <t>-2135035629</t>
  </si>
  <si>
    <t>115</t>
  </si>
  <si>
    <t>725112022</t>
  </si>
  <si>
    <t>Zařízení záchodů klozety keramické závěsné na nosné stěny s hlubokým splachováním odpad vodorovný</t>
  </si>
  <si>
    <t>-1728306304</t>
  </si>
  <si>
    <t>119</t>
  </si>
  <si>
    <t>642360510</t>
  </si>
  <si>
    <t>klozet keramický závěsný hluboké splachování handicap bílý</t>
  </si>
  <si>
    <t>-999392698</t>
  </si>
  <si>
    <t>116</t>
  </si>
  <si>
    <t>725119125</t>
  </si>
  <si>
    <t>Zařízení záchodů montáž klozetových mís závěsných na nosné stěny</t>
  </si>
  <si>
    <t>315348773</t>
  </si>
  <si>
    <t>108</t>
  </si>
  <si>
    <t>725211603</t>
  </si>
  <si>
    <t>Umyvadla keramická bez výtokových armatur se zápachovou uzávěrkou připevněná na stěnu šrouby bílá bez sloupu nebo krytu na sifon 600 mm</t>
  </si>
  <si>
    <t>-1844741431</t>
  </si>
  <si>
    <t>109</t>
  </si>
  <si>
    <t>725211681</t>
  </si>
  <si>
    <t>Umyvadla keramická bez výtokových armatur zdravotní se zápachovou uzávěrkou připevněná na stěnu šrouby bílá 640 mm</t>
  </si>
  <si>
    <t>1749917294</t>
  </si>
  <si>
    <t>110</t>
  </si>
  <si>
    <t>725219102</t>
  </si>
  <si>
    <t>Umyvadla montáž umyvadel ostatních typů na šrouby do zdiva</t>
  </si>
  <si>
    <t>-1536769014</t>
  </si>
  <si>
    <t>117</t>
  </si>
  <si>
    <t>725121525</t>
  </si>
  <si>
    <t>Pisoárové záchodky keramické automatické s radarovým senzorem</t>
  </si>
  <si>
    <t>479369626</t>
  </si>
  <si>
    <t>118</t>
  </si>
  <si>
    <t>725129102</t>
  </si>
  <si>
    <t>Pisoárové záchodky montáž ostatních typů automatických</t>
  </si>
  <si>
    <t>1872494541</t>
  </si>
  <si>
    <t>120</t>
  </si>
  <si>
    <t>552311000</t>
  </si>
  <si>
    <t xml:space="preserve">jednodřez nerez vestavný lesklý </t>
  </si>
  <si>
    <t>1006484394</t>
  </si>
  <si>
    <t>121</t>
  </si>
  <si>
    <t>725319111</t>
  </si>
  <si>
    <t>Dřezy bez výtokových armatur montáž dřezů ostatních typů</t>
  </si>
  <si>
    <t>-1377144121</t>
  </si>
  <si>
    <t>122</t>
  </si>
  <si>
    <t>551456920</t>
  </si>
  <si>
    <t>baterie umyvadlová stojánková páková s prodlouženou pákou (lékařská)</t>
  </si>
  <si>
    <t>608848604</t>
  </si>
  <si>
    <t>127</t>
  </si>
  <si>
    <t>725821312</t>
  </si>
  <si>
    <t>Baterie dřezové nástěnné pákové s otáčivým kulatým ústím a délkou ramínka 300 mm</t>
  </si>
  <si>
    <t>374013644</t>
  </si>
  <si>
    <t>125</t>
  </si>
  <si>
    <t>725821326</t>
  </si>
  <si>
    <t>Baterie dřezové stojánkové pákové s otáčivým ústím a délkou ramínka 265 mm</t>
  </si>
  <si>
    <t>1111062380</t>
  </si>
  <si>
    <t>123</t>
  </si>
  <si>
    <t>725822661</t>
  </si>
  <si>
    <t>Baterie umyvadlové stojánkové samouzavírací s omezenou dobou výtoku tlačné s výtokem po dobu 9 - 16 s a 5 l/min</t>
  </si>
  <si>
    <t>-175636754</t>
  </si>
  <si>
    <t>725829101</t>
  </si>
  <si>
    <t>Baterie dřezové montáž ostatních typů nástěnných pákových nebo klasických</t>
  </si>
  <si>
    <t>-1253172719</t>
  </si>
  <si>
    <t>126</t>
  </si>
  <si>
    <t>725829111</t>
  </si>
  <si>
    <t>Baterie dřezové montáž ostatních typů stojánkových G 1/2</t>
  </si>
  <si>
    <t>1054852697</t>
  </si>
  <si>
    <t>124</t>
  </si>
  <si>
    <t>725829131</t>
  </si>
  <si>
    <t>Baterie umyvadlové montáž ostatních typů stojánkových G 1/2</t>
  </si>
  <si>
    <t>-512124591</t>
  </si>
  <si>
    <t>129</t>
  </si>
  <si>
    <t>725861102R</t>
  </si>
  <si>
    <t>Zápachové uzávěrky zařizovacích předmětů pro umyvadla DN 40 chrom</t>
  </si>
  <si>
    <t>1734397417</t>
  </si>
  <si>
    <t>130</t>
  </si>
  <si>
    <t>725861312</t>
  </si>
  <si>
    <t>Zápachové uzávěrky zařizovacích předmětů pro umyvadla podomítkové DN 40/50 [HL134], odpadní sítko</t>
  </si>
  <si>
    <t>476710024</t>
  </si>
  <si>
    <t>131</t>
  </si>
  <si>
    <t>725862103</t>
  </si>
  <si>
    <t xml:space="preserve">Zápachové uzávěrky zařizovacích předmětů pro dřezy DN 40/50 [HL 100G], odpadní ventil_x000D__x000D_
</t>
  </si>
  <si>
    <t>756027171</t>
  </si>
  <si>
    <t>132</t>
  </si>
  <si>
    <t>725869101</t>
  </si>
  <si>
    <t>Zápachové uzávěrky zařizovacích předmětů montáž zápachových uzávěrek umyvadlových do DN 40, odpadní ventil</t>
  </si>
  <si>
    <t>-833619436</t>
  </si>
  <si>
    <t>133</t>
  </si>
  <si>
    <t>725869204</t>
  </si>
  <si>
    <t>Zápachové uzávěrky zařizovacích předmětů montáž zápachových uzávěrek dřezových jednodílných DN 50</t>
  </si>
  <si>
    <t>513698501</t>
  </si>
  <si>
    <t>134</t>
  </si>
  <si>
    <t>998725202</t>
  </si>
  <si>
    <t>Přesun hmot pro zařizovací předměty stanovený procentní sazbou (%) z ceny vodorovná dopravní vzdálenost do 50 m v objektech výšky přes 6 do 12 m</t>
  </si>
  <si>
    <t>644901456</t>
  </si>
  <si>
    <t>726</t>
  </si>
  <si>
    <t>Zdravotechnika - předstěnové instalace</t>
  </si>
  <si>
    <t>101</t>
  </si>
  <si>
    <t>726111031</t>
  </si>
  <si>
    <t>Předstěnové instalační systémy pro zazdění (GEBERIT) do masivních zděných konstrukcí pro závěsné klozety ovládání zepředu, stavební výška 1080 mm</t>
  </si>
  <si>
    <t>-1087371828</t>
  </si>
  <si>
    <t>102</t>
  </si>
  <si>
    <t>726111204</t>
  </si>
  <si>
    <t>Předstěnové instalační systémy pro zazdění (GEBERIT) do masivních zděných konstrukcí montáž ostatních typů klozetů</t>
  </si>
  <si>
    <t>828522413</t>
  </si>
  <si>
    <t>103</t>
  </si>
  <si>
    <t>726191001</t>
  </si>
  <si>
    <t>Ostatní příslušenství instalačních systémů zvukoizolační souprava pro WC a bidet</t>
  </si>
  <si>
    <t>1116058387</t>
  </si>
  <si>
    <t>104</t>
  </si>
  <si>
    <t>552817940</t>
  </si>
  <si>
    <t>tlačítko Air Nerez ocel s úpravou proti otiskům prstů</t>
  </si>
  <si>
    <t>-900519787</t>
  </si>
  <si>
    <t>106</t>
  </si>
  <si>
    <t>551470470</t>
  </si>
  <si>
    <t>splachovač WC automatický podomítkové nádržky, nerez</t>
  </si>
  <si>
    <t>1840683534</t>
  </si>
  <si>
    <t>107</t>
  </si>
  <si>
    <t>551721100</t>
  </si>
  <si>
    <t>zdroj napájecí 230V AC/24V DC 170 x 130 x 85 mm max. 4 ventily</t>
  </si>
  <si>
    <t>-1266408012</t>
  </si>
  <si>
    <t>105</t>
  </si>
  <si>
    <t>998726212</t>
  </si>
  <si>
    <t>Přesun hmot pro instalační prefabrikáty stanovený procentní sazbou (%) z ceny vodorovná dopravní vzdálenost do 50 m v objektech výšky přes 6 do 12 m</t>
  </si>
  <si>
    <t>-1156104672</t>
  </si>
  <si>
    <t>727</t>
  </si>
  <si>
    <t>Zdravotechnika - požární ochrana</t>
  </si>
  <si>
    <t>137</t>
  </si>
  <si>
    <t>727121135</t>
  </si>
  <si>
    <t>Protipožární ochranné manžety z jedné strany dělící konstrukce požární odolnost EI 120 D 110</t>
  </si>
  <si>
    <t>-1999215231</t>
  </si>
  <si>
    <t>138</t>
  </si>
  <si>
    <t>ucpávka voda 01</t>
  </si>
  <si>
    <t>Protipožární ochranné manžety z jedné strany dělící konstrukce požární odolnost EI 120 D 20</t>
  </si>
  <si>
    <t>-425084301</t>
  </si>
  <si>
    <t>139</t>
  </si>
  <si>
    <t>ucpávka voda 03</t>
  </si>
  <si>
    <t>Protipožární ochranné manžety z jedné strany dělící konstrukce požární odolnost EI 120 D 32</t>
  </si>
  <si>
    <t>-684216589</t>
  </si>
  <si>
    <t>733</t>
  </si>
  <si>
    <t>Ústřední vytápění - rozvodné potrubí</t>
  </si>
  <si>
    <t>148</t>
  </si>
  <si>
    <t>713461811</t>
  </si>
  <si>
    <t>Odstranění tepelné izolace potrubí, ohybů a armatur tvarovkami nebo deskami potrubními pouzdry staženými drátem potrubí, tloušťka izolace do 100 mm</t>
  </si>
  <si>
    <t>-2012546594</t>
  </si>
  <si>
    <t>146</t>
  </si>
  <si>
    <t>733120819</t>
  </si>
  <si>
    <t>Demontáž potrubí z trubek ocelových hladkých D přes 38 do 60,3</t>
  </si>
  <si>
    <t>-917501730</t>
  </si>
  <si>
    <t>147</t>
  </si>
  <si>
    <t>733890803</t>
  </si>
  <si>
    <t>Vnitrostaveništní přemístění vybouraných (demontovaných) hmot rozvodů potrubí vodorovně do 100 m v objektech výšky přes 6 do 24 m</t>
  </si>
  <si>
    <t>1750021698</t>
  </si>
  <si>
    <t>149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</si>
  <si>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</si>
  <si>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D přes 50 do 100 mm jednovrstvá</t>
  </si>
  <si>
    <t>51779632</t>
  </si>
  <si>
    <t>150</t>
  </si>
  <si>
    <t>631546050</t>
  </si>
  <si>
    <t>pouzdro izolační potrubní s jednostrannou Al fólií max. 250/100 °C 60/50 mm</t>
  </si>
  <si>
    <t>1649024662</t>
  </si>
  <si>
    <t>142</t>
  </si>
  <si>
    <t>733121150</t>
  </si>
  <si>
    <t>Potrubí z trubek ocelových hladkých bezešvých tvářených za tepla nízkotlakých a středotlakých D 22/2,6</t>
  </si>
  <si>
    <t>-1890104145</t>
  </si>
  <si>
    <t>141</t>
  </si>
  <si>
    <t>733121158</t>
  </si>
  <si>
    <t>Potrubí z trubek ocelových hladkých bezešvých tvářených za tepla nízkotlakých a středotlakých D 57/2,9</t>
  </si>
  <si>
    <t>-385579977</t>
  </si>
  <si>
    <t>140</t>
  </si>
  <si>
    <t>733123110</t>
  </si>
  <si>
    <t>Potrubí z trubek ocelových hladkých Příplatek k cenám za zhotovení přípojky z trubek ocelových hladkých D 22/2,6</t>
  </si>
  <si>
    <t>-1203700778</t>
  </si>
  <si>
    <t>145</t>
  </si>
  <si>
    <t>733192910</t>
  </si>
  <si>
    <t>Opravy rozvodů potrubí z trubek ocelových hladkých montáž D 22</t>
  </si>
  <si>
    <t>61485449</t>
  </si>
  <si>
    <t>144</t>
  </si>
  <si>
    <t>733192918</t>
  </si>
  <si>
    <t>Opravy rozvodů potrubí z trubek ocelových hladkých montáž D 57</t>
  </si>
  <si>
    <t>-825079866</t>
  </si>
  <si>
    <t>151</t>
  </si>
  <si>
    <t>998733202</t>
  </si>
  <si>
    <t>Přesun hmot pro rozvody potrubí stanovený procentní sazbou z ceny vodorovná dopravní vzdálenost do 50 m v objektech výšky přes 6 do 12 m</t>
  </si>
  <si>
    <t>-1673256384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</si>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</sst>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9"/>
      <c r="AS2" s="379"/>
      <c r="AT2" s="379"/>
      <c r="AU2" s="379"/>
      <c r="AV2" s="379"/>
      <c r="AW2" s="379"/>
      <c r="AX2" s="379"/>
      <c r="AY2" s="379"/>
      <c r="AZ2" s="379"/>
      <c r="BA2" s="379"/>
      <c r="BB2" s="379"/>
      <c r="BC2" s="379"/>
      <c r="BD2" s="379"/>
      <c r="BE2" s="379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4" t="s">
        <v>16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8"/>
      <c r="AQ5" s="30"/>
      <c r="BE5" s="342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6" t="s">
        <v>19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8"/>
      <c r="AQ6" s="30"/>
      <c r="BE6" s="343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22</v>
      </c>
      <c r="AO7" s="28"/>
      <c r="AP7" s="28"/>
      <c r="AQ7" s="30"/>
      <c r="BE7" s="343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3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3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22</v>
      </c>
      <c r="AO10" s="28"/>
      <c r="AP10" s="28"/>
      <c r="AQ10" s="30"/>
      <c r="BE10" s="343"/>
      <c r="BS10" s="23" t="s">
        <v>20</v>
      </c>
    </row>
    <row r="11" spans="1:74" ht="18.399999999999999" customHeight="1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22</v>
      </c>
      <c r="AO11" s="28"/>
      <c r="AP11" s="28"/>
      <c r="AQ11" s="30"/>
      <c r="BE11" s="343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3"/>
      <c r="BS12" s="23" t="s">
        <v>20</v>
      </c>
    </row>
    <row r="13" spans="1:74" ht="14.45" customHeight="1">
      <c r="B13" s="27"/>
      <c r="C13" s="28"/>
      <c r="D13" s="36" t="s">
        <v>35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36</v>
      </c>
      <c r="AO13" s="28"/>
      <c r="AP13" s="28"/>
      <c r="AQ13" s="30"/>
      <c r="BE13" s="343"/>
      <c r="BS13" s="23" t="s">
        <v>20</v>
      </c>
    </row>
    <row r="14" spans="1:74">
      <c r="B14" s="27"/>
      <c r="C14" s="28"/>
      <c r="D14" s="28"/>
      <c r="E14" s="347" t="s">
        <v>36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6" t="s">
        <v>34</v>
      </c>
      <c r="AL14" s="28"/>
      <c r="AM14" s="28"/>
      <c r="AN14" s="38" t="s">
        <v>36</v>
      </c>
      <c r="AO14" s="28"/>
      <c r="AP14" s="28"/>
      <c r="AQ14" s="30"/>
      <c r="BE14" s="343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3"/>
      <c r="BS15" s="23" t="s">
        <v>6</v>
      </c>
    </row>
    <row r="16" spans="1:74" ht="14.45" customHeight="1">
      <c r="B16" s="27"/>
      <c r="C16" s="28"/>
      <c r="D16" s="36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22</v>
      </c>
      <c r="AO16" s="28"/>
      <c r="AP16" s="28"/>
      <c r="AQ16" s="30"/>
      <c r="BE16" s="343"/>
      <c r="BS16" s="23" t="s">
        <v>6</v>
      </c>
    </row>
    <row r="17" spans="2:71" ht="18.399999999999999" customHeight="1">
      <c r="B17" s="27"/>
      <c r="C17" s="28"/>
      <c r="D17" s="28"/>
      <c r="E17" s="34" t="s">
        <v>38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22</v>
      </c>
      <c r="AO17" s="28"/>
      <c r="AP17" s="28"/>
      <c r="AQ17" s="30"/>
      <c r="BE17" s="343"/>
      <c r="BS17" s="23" t="s">
        <v>39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3"/>
      <c r="BS18" s="23" t="s">
        <v>8</v>
      </c>
    </row>
    <row r="19" spans="2:71" ht="14.45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3"/>
      <c r="BS19" s="23" t="s">
        <v>8</v>
      </c>
    </row>
    <row r="20" spans="2:71" ht="22.5" customHeight="1">
      <c r="B20" s="27"/>
      <c r="C20" s="28"/>
      <c r="D20" s="28"/>
      <c r="E20" s="349" t="s">
        <v>22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8"/>
      <c r="AP20" s="28"/>
      <c r="AQ20" s="30"/>
      <c r="BE20" s="343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3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3"/>
    </row>
    <row r="23" spans="2:71" s="1" customFormat="1" ht="25.9" customHeight="1">
      <c r="B23" s="40"/>
      <c r="C23" s="41"/>
      <c r="D23" s="42" t="s">
        <v>41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0">
        <f>ROUND(AG51,2)</f>
        <v>0</v>
      </c>
      <c r="AL23" s="351"/>
      <c r="AM23" s="351"/>
      <c r="AN23" s="351"/>
      <c r="AO23" s="351"/>
      <c r="AP23" s="41"/>
      <c r="AQ23" s="44"/>
      <c r="BE23" s="343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3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2" t="s">
        <v>42</v>
      </c>
      <c r="M25" s="352"/>
      <c r="N25" s="352"/>
      <c r="O25" s="352"/>
      <c r="P25" s="41"/>
      <c r="Q25" s="41"/>
      <c r="R25" s="41"/>
      <c r="S25" s="41"/>
      <c r="T25" s="41"/>
      <c r="U25" s="41"/>
      <c r="V25" s="41"/>
      <c r="W25" s="352" t="s">
        <v>43</v>
      </c>
      <c r="X25" s="352"/>
      <c r="Y25" s="352"/>
      <c r="Z25" s="352"/>
      <c r="AA25" s="352"/>
      <c r="AB25" s="352"/>
      <c r="AC25" s="352"/>
      <c r="AD25" s="352"/>
      <c r="AE25" s="352"/>
      <c r="AF25" s="41"/>
      <c r="AG25" s="41"/>
      <c r="AH25" s="41"/>
      <c r="AI25" s="41"/>
      <c r="AJ25" s="41"/>
      <c r="AK25" s="352" t="s">
        <v>44</v>
      </c>
      <c r="AL25" s="352"/>
      <c r="AM25" s="352"/>
      <c r="AN25" s="352"/>
      <c r="AO25" s="352"/>
      <c r="AP25" s="41"/>
      <c r="AQ25" s="44"/>
      <c r="BE25" s="343"/>
    </row>
    <row r="26" spans="2:71" s="2" customFormat="1" ht="14.45" customHeight="1">
      <c r="B26" s="46"/>
      <c r="C26" s="47"/>
      <c r="D26" s="48" t="s">
        <v>45</v>
      </c>
      <c r="E26" s="47"/>
      <c r="F26" s="48" t="s">
        <v>46</v>
      </c>
      <c r="G26" s="47"/>
      <c r="H26" s="47"/>
      <c r="I26" s="47"/>
      <c r="J26" s="47"/>
      <c r="K26" s="47"/>
      <c r="L26" s="353">
        <v>0.21</v>
      </c>
      <c r="M26" s="354"/>
      <c r="N26" s="354"/>
      <c r="O26" s="354"/>
      <c r="P26" s="47"/>
      <c r="Q26" s="47"/>
      <c r="R26" s="47"/>
      <c r="S26" s="47"/>
      <c r="T26" s="47"/>
      <c r="U26" s="47"/>
      <c r="V26" s="47"/>
      <c r="W26" s="355">
        <f>ROUND(AZ51,2)</f>
        <v>0</v>
      </c>
      <c r="X26" s="354"/>
      <c r="Y26" s="354"/>
      <c r="Z26" s="354"/>
      <c r="AA26" s="354"/>
      <c r="AB26" s="354"/>
      <c r="AC26" s="354"/>
      <c r="AD26" s="354"/>
      <c r="AE26" s="354"/>
      <c r="AF26" s="47"/>
      <c r="AG26" s="47"/>
      <c r="AH26" s="47"/>
      <c r="AI26" s="47"/>
      <c r="AJ26" s="47"/>
      <c r="AK26" s="355">
        <f>ROUND(AV51,2)</f>
        <v>0</v>
      </c>
      <c r="AL26" s="354"/>
      <c r="AM26" s="354"/>
      <c r="AN26" s="354"/>
      <c r="AO26" s="354"/>
      <c r="AP26" s="47"/>
      <c r="AQ26" s="49"/>
      <c r="BE26" s="343"/>
    </row>
    <row r="27" spans="2:71" s="2" customFormat="1" ht="14.45" customHeight="1">
      <c r="B27" s="46"/>
      <c r="C27" s="47"/>
      <c r="D27" s="47"/>
      <c r="E27" s="47"/>
      <c r="F27" s="48" t="s">
        <v>47</v>
      </c>
      <c r="G27" s="47"/>
      <c r="H27" s="47"/>
      <c r="I27" s="47"/>
      <c r="J27" s="47"/>
      <c r="K27" s="47"/>
      <c r="L27" s="353">
        <v>0.15</v>
      </c>
      <c r="M27" s="354"/>
      <c r="N27" s="354"/>
      <c r="O27" s="354"/>
      <c r="P27" s="47"/>
      <c r="Q27" s="47"/>
      <c r="R27" s="47"/>
      <c r="S27" s="47"/>
      <c r="T27" s="47"/>
      <c r="U27" s="47"/>
      <c r="V27" s="47"/>
      <c r="W27" s="355">
        <f>ROUND(BA51,2)</f>
        <v>0</v>
      </c>
      <c r="X27" s="354"/>
      <c r="Y27" s="354"/>
      <c r="Z27" s="354"/>
      <c r="AA27" s="354"/>
      <c r="AB27" s="354"/>
      <c r="AC27" s="354"/>
      <c r="AD27" s="354"/>
      <c r="AE27" s="354"/>
      <c r="AF27" s="47"/>
      <c r="AG27" s="47"/>
      <c r="AH27" s="47"/>
      <c r="AI27" s="47"/>
      <c r="AJ27" s="47"/>
      <c r="AK27" s="355">
        <f>ROUND(AW51,2)</f>
        <v>0</v>
      </c>
      <c r="AL27" s="354"/>
      <c r="AM27" s="354"/>
      <c r="AN27" s="354"/>
      <c r="AO27" s="354"/>
      <c r="AP27" s="47"/>
      <c r="AQ27" s="49"/>
      <c r="BE27" s="343"/>
    </row>
    <row r="28" spans="2:71" s="2" customFormat="1" ht="14.45" hidden="1" customHeight="1">
      <c r="B28" s="46"/>
      <c r="C28" s="47"/>
      <c r="D28" s="47"/>
      <c r="E28" s="47"/>
      <c r="F28" s="48" t="s">
        <v>48</v>
      </c>
      <c r="G28" s="47"/>
      <c r="H28" s="47"/>
      <c r="I28" s="47"/>
      <c r="J28" s="47"/>
      <c r="K28" s="47"/>
      <c r="L28" s="353">
        <v>0.21</v>
      </c>
      <c r="M28" s="354"/>
      <c r="N28" s="354"/>
      <c r="O28" s="354"/>
      <c r="P28" s="47"/>
      <c r="Q28" s="47"/>
      <c r="R28" s="47"/>
      <c r="S28" s="47"/>
      <c r="T28" s="47"/>
      <c r="U28" s="47"/>
      <c r="V28" s="47"/>
      <c r="W28" s="355">
        <f>ROUND(BB51,2)</f>
        <v>0</v>
      </c>
      <c r="X28" s="354"/>
      <c r="Y28" s="354"/>
      <c r="Z28" s="354"/>
      <c r="AA28" s="354"/>
      <c r="AB28" s="354"/>
      <c r="AC28" s="354"/>
      <c r="AD28" s="354"/>
      <c r="AE28" s="354"/>
      <c r="AF28" s="47"/>
      <c r="AG28" s="47"/>
      <c r="AH28" s="47"/>
      <c r="AI28" s="47"/>
      <c r="AJ28" s="47"/>
      <c r="AK28" s="355">
        <v>0</v>
      </c>
      <c r="AL28" s="354"/>
      <c r="AM28" s="354"/>
      <c r="AN28" s="354"/>
      <c r="AO28" s="354"/>
      <c r="AP28" s="47"/>
      <c r="AQ28" s="49"/>
      <c r="BE28" s="343"/>
    </row>
    <row r="29" spans="2:71" s="2" customFormat="1" ht="14.45" hidden="1" customHeight="1">
      <c r="B29" s="46"/>
      <c r="C29" s="47"/>
      <c r="D29" s="47"/>
      <c r="E29" s="47"/>
      <c r="F29" s="48" t="s">
        <v>49</v>
      </c>
      <c r="G29" s="47"/>
      <c r="H29" s="47"/>
      <c r="I29" s="47"/>
      <c r="J29" s="47"/>
      <c r="K29" s="47"/>
      <c r="L29" s="353">
        <v>0.15</v>
      </c>
      <c r="M29" s="354"/>
      <c r="N29" s="354"/>
      <c r="O29" s="354"/>
      <c r="P29" s="47"/>
      <c r="Q29" s="47"/>
      <c r="R29" s="47"/>
      <c r="S29" s="47"/>
      <c r="T29" s="47"/>
      <c r="U29" s="47"/>
      <c r="V29" s="47"/>
      <c r="W29" s="355">
        <f>ROUND(BC51,2)</f>
        <v>0</v>
      </c>
      <c r="X29" s="354"/>
      <c r="Y29" s="354"/>
      <c r="Z29" s="354"/>
      <c r="AA29" s="354"/>
      <c r="AB29" s="354"/>
      <c r="AC29" s="354"/>
      <c r="AD29" s="354"/>
      <c r="AE29" s="354"/>
      <c r="AF29" s="47"/>
      <c r="AG29" s="47"/>
      <c r="AH29" s="47"/>
      <c r="AI29" s="47"/>
      <c r="AJ29" s="47"/>
      <c r="AK29" s="355">
        <v>0</v>
      </c>
      <c r="AL29" s="354"/>
      <c r="AM29" s="354"/>
      <c r="AN29" s="354"/>
      <c r="AO29" s="354"/>
      <c r="AP29" s="47"/>
      <c r="AQ29" s="49"/>
      <c r="BE29" s="343"/>
    </row>
    <row r="30" spans="2:71" s="2" customFormat="1" ht="14.45" hidden="1" customHeight="1">
      <c r="B30" s="46"/>
      <c r="C30" s="47"/>
      <c r="D30" s="47"/>
      <c r="E30" s="47"/>
      <c r="F30" s="48" t="s">
        <v>50</v>
      </c>
      <c r="G30" s="47"/>
      <c r="H30" s="47"/>
      <c r="I30" s="47"/>
      <c r="J30" s="47"/>
      <c r="K30" s="47"/>
      <c r="L30" s="353">
        <v>0</v>
      </c>
      <c r="M30" s="354"/>
      <c r="N30" s="354"/>
      <c r="O30" s="354"/>
      <c r="P30" s="47"/>
      <c r="Q30" s="47"/>
      <c r="R30" s="47"/>
      <c r="S30" s="47"/>
      <c r="T30" s="47"/>
      <c r="U30" s="47"/>
      <c r="V30" s="47"/>
      <c r="W30" s="355">
        <f>ROUND(BD51,2)</f>
        <v>0</v>
      </c>
      <c r="X30" s="354"/>
      <c r="Y30" s="354"/>
      <c r="Z30" s="354"/>
      <c r="AA30" s="354"/>
      <c r="AB30" s="354"/>
      <c r="AC30" s="354"/>
      <c r="AD30" s="354"/>
      <c r="AE30" s="354"/>
      <c r="AF30" s="47"/>
      <c r="AG30" s="47"/>
      <c r="AH30" s="47"/>
      <c r="AI30" s="47"/>
      <c r="AJ30" s="47"/>
      <c r="AK30" s="355">
        <v>0</v>
      </c>
      <c r="AL30" s="354"/>
      <c r="AM30" s="354"/>
      <c r="AN30" s="354"/>
      <c r="AO30" s="354"/>
      <c r="AP30" s="47"/>
      <c r="AQ30" s="49"/>
      <c r="BE30" s="343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3"/>
    </row>
    <row r="32" spans="2:71" s="1" customFormat="1" ht="25.9" customHeight="1">
      <c r="B32" s="40"/>
      <c r="C32" s="50"/>
      <c r="D32" s="51" t="s">
        <v>51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52</v>
      </c>
      <c r="U32" s="52"/>
      <c r="V32" s="52"/>
      <c r="W32" s="52"/>
      <c r="X32" s="356" t="s">
        <v>53</v>
      </c>
      <c r="Y32" s="357"/>
      <c r="Z32" s="357"/>
      <c r="AA32" s="357"/>
      <c r="AB32" s="357"/>
      <c r="AC32" s="52"/>
      <c r="AD32" s="52"/>
      <c r="AE32" s="52"/>
      <c r="AF32" s="52"/>
      <c r="AG32" s="52"/>
      <c r="AH32" s="52"/>
      <c r="AI32" s="52"/>
      <c r="AJ32" s="52"/>
      <c r="AK32" s="358">
        <f>SUM(AK23:AK30)</f>
        <v>0</v>
      </c>
      <c r="AL32" s="357"/>
      <c r="AM32" s="357"/>
      <c r="AN32" s="357"/>
      <c r="AO32" s="359"/>
      <c r="AP32" s="50"/>
      <c r="AQ32" s="54"/>
      <c r="BE32" s="343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54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ZS_Stefanikova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60" t="str">
        <f>K6</f>
        <v>SO 01 - ZŠ UČEBNOVÝ PAVILON 1. STUPEŇ</v>
      </c>
      <c r="M42" s="361"/>
      <c r="N42" s="361"/>
      <c r="O42" s="361"/>
      <c r="P42" s="361"/>
      <c r="Q42" s="361"/>
      <c r="R42" s="361"/>
      <c r="S42" s="361"/>
      <c r="T42" s="361"/>
      <c r="U42" s="361"/>
      <c r="V42" s="361"/>
      <c r="W42" s="361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25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ZŠ,MŠ ŠTEFÁNIKOVA HRADEC KRÁLOVÉ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27</v>
      </c>
      <c r="AJ44" s="62"/>
      <c r="AK44" s="62"/>
      <c r="AL44" s="62"/>
      <c r="AM44" s="362" t="str">
        <f>IF(AN8= "","",AN8)</f>
        <v>27.3.2017</v>
      </c>
      <c r="AN44" s="362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31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D.A.D. STUDIO, s.r.o.,Mánesova 808, HK 2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37</v>
      </c>
      <c r="AJ46" s="62"/>
      <c r="AK46" s="62"/>
      <c r="AL46" s="62"/>
      <c r="AM46" s="363" t="str">
        <f>IF(E17="","",E17)</f>
        <v>Ing. Martin Dohnal</v>
      </c>
      <c r="AN46" s="363"/>
      <c r="AO46" s="363"/>
      <c r="AP46" s="363"/>
      <c r="AQ46" s="62"/>
      <c r="AR46" s="60"/>
      <c r="AS46" s="364" t="s">
        <v>55</v>
      </c>
      <c r="AT46" s="365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35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6"/>
      <c r="AT47" s="367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8"/>
      <c r="AT48" s="369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70" t="s">
        <v>56</v>
      </c>
      <c r="D49" s="371"/>
      <c r="E49" s="371"/>
      <c r="F49" s="371"/>
      <c r="G49" s="371"/>
      <c r="H49" s="78"/>
      <c r="I49" s="372" t="s">
        <v>57</v>
      </c>
      <c r="J49" s="371"/>
      <c r="K49" s="371"/>
      <c r="L49" s="371"/>
      <c r="M49" s="371"/>
      <c r="N49" s="371"/>
      <c r="O49" s="371"/>
      <c r="P49" s="371"/>
      <c r="Q49" s="371"/>
      <c r="R49" s="371"/>
      <c r="S49" s="371"/>
      <c r="T49" s="371"/>
      <c r="U49" s="371"/>
      <c r="V49" s="371"/>
      <c r="W49" s="371"/>
      <c r="X49" s="371"/>
      <c r="Y49" s="371"/>
      <c r="Z49" s="371"/>
      <c r="AA49" s="371"/>
      <c r="AB49" s="371"/>
      <c r="AC49" s="371"/>
      <c r="AD49" s="371"/>
      <c r="AE49" s="371"/>
      <c r="AF49" s="371"/>
      <c r="AG49" s="373" t="s">
        <v>58</v>
      </c>
      <c r="AH49" s="371"/>
      <c r="AI49" s="371"/>
      <c r="AJ49" s="371"/>
      <c r="AK49" s="371"/>
      <c r="AL49" s="371"/>
      <c r="AM49" s="371"/>
      <c r="AN49" s="372" t="s">
        <v>59</v>
      </c>
      <c r="AO49" s="371"/>
      <c r="AP49" s="371"/>
      <c r="AQ49" s="79" t="s">
        <v>60</v>
      </c>
      <c r="AR49" s="60"/>
      <c r="AS49" s="80" t="s">
        <v>61</v>
      </c>
      <c r="AT49" s="81" t="s">
        <v>62</v>
      </c>
      <c r="AU49" s="81" t="s">
        <v>63</v>
      </c>
      <c r="AV49" s="81" t="s">
        <v>64</v>
      </c>
      <c r="AW49" s="81" t="s">
        <v>65</v>
      </c>
      <c r="AX49" s="81" t="s">
        <v>66</v>
      </c>
      <c r="AY49" s="81" t="s">
        <v>67</v>
      </c>
      <c r="AZ49" s="81" t="s">
        <v>68</v>
      </c>
      <c r="BA49" s="81" t="s">
        <v>69</v>
      </c>
      <c r="BB49" s="81" t="s">
        <v>70</v>
      </c>
      <c r="BC49" s="81" t="s">
        <v>71</v>
      </c>
      <c r="BD49" s="82" t="s">
        <v>72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7">
        <f>ROUND(SUM(AG52:AG55),2)</f>
        <v>0</v>
      </c>
      <c r="AH51" s="377"/>
      <c r="AI51" s="377"/>
      <c r="AJ51" s="377"/>
      <c r="AK51" s="377"/>
      <c r="AL51" s="377"/>
      <c r="AM51" s="377"/>
      <c r="AN51" s="378">
        <f>SUM(AG51,AT51)</f>
        <v>0</v>
      </c>
      <c r="AO51" s="378"/>
      <c r="AP51" s="378"/>
      <c r="AQ51" s="88" t="s">
        <v>22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74</v>
      </c>
      <c r="BT51" s="93" t="s">
        <v>75</v>
      </c>
      <c r="BU51" s="94" t="s">
        <v>76</v>
      </c>
      <c r="BV51" s="93" t="s">
        <v>77</v>
      </c>
      <c r="BW51" s="93" t="s">
        <v>7</v>
      </c>
      <c r="BX51" s="93" t="s">
        <v>78</v>
      </c>
      <c r="CL51" s="93" t="s">
        <v>22</v>
      </c>
    </row>
    <row r="52" spans="1:91" s="5" customFormat="1" ht="37.5" customHeight="1">
      <c r="A52" s="95" t="s">
        <v>79</v>
      </c>
      <c r="B52" s="96"/>
      <c r="C52" s="97"/>
      <c r="D52" s="376" t="s">
        <v>80</v>
      </c>
      <c r="E52" s="376"/>
      <c r="F52" s="376"/>
      <c r="G52" s="376"/>
      <c r="H52" s="376"/>
      <c r="I52" s="98"/>
      <c r="J52" s="376" t="s">
        <v>81</v>
      </c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4">
        <f>'ASŘ - SOCIÁLNÍ ZAŘÍZENÍ 1...'!J27</f>
        <v>0</v>
      </c>
      <c r="AH52" s="375"/>
      <c r="AI52" s="375"/>
      <c r="AJ52" s="375"/>
      <c r="AK52" s="375"/>
      <c r="AL52" s="375"/>
      <c r="AM52" s="375"/>
      <c r="AN52" s="374">
        <f>SUM(AG52,AT52)</f>
        <v>0</v>
      </c>
      <c r="AO52" s="375"/>
      <c r="AP52" s="375"/>
      <c r="AQ52" s="99" t="s">
        <v>82</v>
      </c>
      <c r="AR52" s="100"/>
      <c r="AS52" s="101">
        <v>0</v>
      </c>
      <c r="AT52" s="102">
        <f>ROUND(SUM(AV52:AW52),2)</f>
        <v>0</v>
      </c>
      <c r="AU52" s="103">
        <f>'ASŘ - SOCIÁLNÍ ZAŘÍZENÍ 1...'!P91</f>
        <v>0</v>
      </c>
      <c r="AV52" s="102">
        <f>'ASŘ - SOCIÁLNÍ ZAŘÍZENÍ 1...'!J30</f>
        <v>0</v>
      </c>
      <c r="AW52" s="102">
        <f>'ASŘ - SOCIÁLNÍ ZAŘÍZENÍ 1...'!J31</f>
        <v>0</v>
      </c>
      <c r="AX52" s="102">
        <f>'ASŘ - SOCIÁLNÍ ZAŘÍZENÍ 1...'!J32</f>
        <v>0</v>
      </c>
      <c r="AY52" s="102">
        <f>'ASŘ - SOCIÁLNÍ ZAŘÍZENÍ 1...'!J33</f>
        <v>0</v>
      </c>
      <c r="AZ52" s="102">
        <f>'ASŘ - SOCIÁLNÍ ZAŘÍZENÍ 1...'!F30</f>
        <v>0</v>
      </c>
      <c r="BA52" s="102">
        <f>'ASŘ - SOCIÁLNÍ ZAŘÍZENÍ 1...'!F31</f>
        <v>0</v>
      </c>
      <c r="BB52" s="102">
        <f>'ASŘ - SOCIÁLNÍ ZAŘÍZENÍ 1...'!F32</f>
        <v>0</v>
      </c>
      <c r="BC52" s="102">
        <f>'ASŘ - SOCIÁLNÍ ZAŘÍZENÍ 1...'!F33</f>
        <v>0</v>
      </c>
      <c r="BD52" s="104">
        <f>'ASŘ - SOCIÁLNÍ ZAŘÍZENÍ 1...'!F34</f>
        <v>0</v>
      </c>
      <c r="BT52" s="105" t="s">
        <v>24</v>
      </c>
      <c r="BV52" s="105" t="s">
        <v>77</v>
      </c>
      <c r="BW52" s="105" t="s">
        <v>83</v>
      </c>
      <c r="BX52" s="105" t="s">
        <v>7</v>
      </c>
      <c r="CL52" s="105" t="s">
        <v>22</v>
      </c>
      <c r="CM52" s="105" t="s">
        <v>84</v>
      </c>
    </row>
    <row r="53" spans="1:91" s="5" customFormat="1" ht="22.5" customHeight="1">
      <c r="A53" s="95" t="s">
        <v>79</v>
      </c>
      <c r="B53" s="96"/>
      <c r="C53" s="97"/>
      <c r="D53" s="376" t="s">
        <v>85</v>
      </c>
      <c r="E53" s="376"/>
      <c r="F53" s="376"/>
      <c r="G53" s="376"/>
      <c r="H53" s="376"/>
      <c r="I53" s="98"/>
      <c r="J53" s="376" t="s">
        <v>86</v>
      </c>
      <c r="K53" s="376"/>
      <c r="L53" s="376"/>
      <c r="M53" s="376"/>
      <c r="N53" s="376"/>
      <c r="O53" s="376"/>
      <c r="P53" s="376"/>
      <c r="Q53" s="376"/>
      <c r="R53" s="376"/>
      <c r="S53" s="376"/>
      <c r="T53" s="376"/>
      <c r="U53" s="376"/>
      <c r="V53" s="376"/>
      <c r="W53" s="376"/>
      <c r="X53" s="376"/>
      <c r="Y53" s="376"/>
      <c r="Z53" s="376"/>
      <c r="AA53" s="376"/>
      <c r="AB53" s="376"/>
      <c r="AC53" s="376"/>
      <c r="AD53" s="376"/>
      <c r="AE53" s="376"/>
      <c r="AF53" s="376"/>
      <c r="AG53" s="374">
        <f>'EI - Elektroinstalace'!J27</f>
        <v>0</v>
      </c>
      <c r="AH53" s="375"/>
      <c r="AI53" s="375"/>
      <c r="AJ53" s="375"/>
      <c r="AK53" s="375"/>
      <c r="AL53" s="375"/>
      <c r="AM53" s="375"/>
      <c r="AN53" s="374">
        <f>SUM(AG53,AT53)</f>
        <v>0</v>
      </c>
      <c r="AO53" s="375"/>
      <c r="AP53" s="375"/>
      <c r="AQ53" s="99" t="s">
        <v>82</v>
      </c>
      <c r="AR53" s="100"/>
      <c r="AS53" s="101">
        <v>0</v>
      </c>
      <c r="AT53" s="102">
        <f>ROUND(SUM(AV53:AW53),2)</f>
        <v>0</v>
      </c>
      <c r="AU53" s="103">
        <f>'EI - Elektroinstalace'!P88</f>
        <v>0</v>
      </c>
      <c r="AV53" s="102">
        <f>'EI - Elektroinstalace'!J30</f>
        <v>0</v>
      </c>
      <c r="AW53" s="102">
        <f>'EI - Elektroinstalace'!J31</f>
        <v>0</v>
      </c>
      <c r="AX53" s="102">
        <f>'EI - Elektroinstalace'!J32</f>
        <v>0</v>
      </c>
      <c r="AY53" s="102">
        <f>'EI - Elektroinstalace'!J33</f>
        <v>0</v>
      </c>
      <c r="AZ53" s="102">
        <f>'EI - Elektroinstalace'!F30</f>
        <v>0</v>
      </c>
      <c r="BA53" s="102">
        <f>'EI - Elektroinstalace'!F31</f>
        <v>0</v>
      </c>
      <c r="BB53" s="102">
        <f>'EI - Elektroinstalace'!F32</f>
        <v>0</v>
      </c>
      <c r="BC53" s="102">
        <f>'EI - Elektroinstalace'!F33</f>
        <v>0</v>
      </c>
      <c r="BD53" s="104">
        <f>'EI - Elektroinstalace'!F34</f>
        <v>0</v>
      </c>
      <c r="BT53" s="105" t="s">
        <v>24</v>
      </c>
      <c r="BV53" s="105" t="s">
        <v>77</v>
      </c>
      <c r="BW53" s="105" t="s">
        <v>87</v>
      </c>
      <c r="BX53" s="105" t="s">
        <v>7</v>
      </c>
      <c r="CL53" s="105" t="s">
        <v>22</v>
      </c>
      <c r="CM53" s="105" t="s">
        <v>84</v>
      </c>
    </row>
    <row r="54" spans="1:91" s="5" customFormat="1" ht="22.5" customHeight="1">
      <c r="A54" s="95" t="s">
        <v>79</v>
      </c>
      <c r="B54" s="96"/>
      <c r="C54" s="97"/>
      <c r="D54" s="376" t="s">
        <v>88</v>
      </c>
      <c r="E54" s="376"/>
      <c r="F54" s="376"/>
      <c r="G54" s="376"/>
      <c r="H54" s="376"/>
      <c r="I54" s="98"/>
      <c r="J54" s="376" t="s">
        <v>89</v>
      </c>
      <c r="K54" s="376"/>
      <c r="L54" s="376"/>
      <c r="M54" s="376"/>
      <c r="N54" s="376"/>
      <c r="O54" s="376"/>
      <c r="P54" s="376"/>
      <c r="Q54" s="376"/>
      <c r="R54" s="376"/>
      <c r="S54" s="376"/>
      <c r="T54" s="376"/>
      <c r="U54" s="376"/>
      <c r="V54" s="376"/>
      <c r="W54" s="376"/>
      <c r="X54" s="376"/>
      <c r="Y54" s="376"/>
      <c r="Z54" s="376"/>
      <c r="AA54" s="376"/>
      <c r="AB54" s="376"/>
      <c r="AC54" s="376"/>
      <c r="AD54" s="376"/>
      <c r="AE54" s="376"/>
      <c r="AF54" s="376"/>
      <c r="AG54" s="374">
        <f>'VZT - Vzduchotechnika'!J27</f>
        <v>0</v>
      </c>
      <c r="AH54" s="375"/>
      <c r="AI54" s="375"/>
      <c r="AJ54" s="375"/>
      <c r="AK54" s="375"/>
      <c r="AL54" s="375"/>
      <c r="AM54" s="375"/>
      <c r="AN54" s="374">
        <f>SUM(AG54,AT54)</f>
        <v>0</v>
      </c>
      <c r="AO54" s="375"/>
      <c r="AP54" s="375"/>
      <c r="AQ54" s="99" t="s">
        <v>82</v>
      </c>
      <c r="AR54" s="100"/>
      <c r="AS54" s="101">
        <v>0</v>
      </c>
      <c r="AT54" s="102">
        <f>ROUND(SUM(AV54:AW54),2)</f>
        <v>0</v>
      </c>
      <c r="AU54" s="103">
        <f>'VZT - Vzduchotechnika'!P78</f>
        <v>0</v>
      </c>
      <c r="AV54" s="102">
        <f>'VZT - Vzduchotechnika'!J30</f>
        <v>0</v>
      </c>
      <c r="AW54" s="102">
        <f>'VZT - Vzduchotechnika'!J31</f>
        <v>0</v>
      </c>
      <c r="AX54" s="102">
        <f>'VZT - Vzduchotechnika'!J32</f>
        <v>0</v>
      </c>
      <c r="AY54" s="102">
        <f>'VZT - Vzduchotechnika'!J33</f>
        <v>0</v>
      </c>
      <c r="AZ54" s="102">
        <f>'VZT - Vzduchotechnika'!F30</f>
        <v>0</v>
      </c>
      <c r="BA54" s="102">
        <f>'VZT - Vzduchotechnika'!F31</f>
        <v>0</v>
      </c>
      <c r="BB54" s="102">
        <f>'VZT - Vzduchotechnika'!F32</f>
        <v>0</v>
      </c>
      <c r="BC54" s="102">
        <f>'VZT - Vzduchotechnika'!F33</f>
        <v>0</v>
      </c>
      <c r="BD54" s="104">
        <f>'VZT - Vzduchotechnika'!F34</f>
        <v>0</v>
      </c>
      <c r="BT54" s="105" t="s">
        <v>24</v>
      </c>
      <c r="BV54" s="105" t="s">
        <v>77</v>
      </c>
      <c r="BW54" s="105" t="s">
        <v>90</v>
      </c>
      <c r="BX54" s="105" t="s">
        <v>7</v>
      </c>
      <c r="CL54" s="105" t="s">
        <v>22</v>
      </c>
      <c r="CM54" s="105" t="s">
        <v>84</v>
      </c>
    </row>
    <row r="55" spans="1:91" s="5" customFormat="1" ht="22.5" customHeight="1">
      <c r="A55" s="95" t="s">
        <v>79</v>
      </c>
      <c r="B55" s="96"/>
      <c r="C55" s="97"/>
      <c r="D55" s="376" t="s">
        <v>91</v>
      </c>
      <c r="E55" s="376"/>
      <c r="F55" s="376"/>
      <c r="G55" s="376"/>
      <c r="H55" s="376"/>
      <c r="I55" s="98"/>
      <c r="J55" s="376" t="s">
        <v>92</v>
      </c>
      <c r="K55" s="376"/>
      <c r="L55" s="376"/>
      <c r="M55" s="376"/>
      <c r="N55" s="376"/>
      <c r="O55" s="376"/>
      <c r="P55" s="376"/>
      <c r="Q55" s="376"/>
      <c r="R55" s="376"/>
      <c r="S55" s="376"/>
      <c r="T55" s="376"/>
      <c r="U55" s="376"/>
      <c r="V55" s="376"/>
      <c r="W55" s="376"/>
      <c r="X55" s="376"/>
      <c r="Y55" s="376"/>
      <c r="Z55" s="376"/>
      <c r="AA55" s="376"/>
      <c r="AB55" s="376"/>
      <c r="AC55" s="376"/>
      <c r="AD55" s="376"/>
      <c r="AE55" s="376"/>
      <c r="AF55" s="376"/>
      <c r="AG55" s="374">
        <f>'ZTI - Zdravotně technické...'!J27</f>
        <v>0</v>
      </c>
      <c r="AH55" s="375"/>
      <c r="AI55" s="375"/>
      <c r="AJ55" s="375"/>
      <c r="AK55" s="375"/>
      <c r="AL55" s="375"/>
      <c r="AM55" s="375"/>
      <c r="AN55" s="374">
        <f>SUM(AG55,AT55)</f>
        <v>0</v>
      </c>
      <c r="AO55" s="375"/>
      <c r="AP55" s="375"/>
      <c r="AQ55" s="99" t="s">
        <v>82</v>
      </c>
      <c r="AR55" s="100"/>
      <c r="AS55" s="106">
        <v>0</v>
      </c>
      <c r="AT55" s="107">
        <f>ROUND(SUM(AV55:AW55),2)</f>
        <v>0</v>
      </c>
      <c r="AU55" s="108">
        <f>'ZTI - Zdravotně technické...'!P91</f>
        <v>0</v>
      </c>
      <c r="AV55" s="107">
        <f>'ZTI - Zdravotně technické...'!J30</f>
        <v>0</v>
      </c>
      <c r="AW55" s="107">
        <f>'ZTI - Zdravotně technické...'!J31</f>
        <v>0</v>
      </c>
      <c r="AX55" s="107">
        <f>'ZTI - Zdravotně technické...'!J32</f>
        <v>0</v>
      </c>
      <c r="AY55" s="107">
        <f>'ZTI - Zdravotně technické...'!J33</f>
        <v>0</v>
      </c>
      <c r="AZ55" s="107">
        <f>'ZTI - Zdravotně technické...'!F30</f>
        <v>0</v>
      </c>
      <c r="BA55" s="107">
        <f>'ZTI - Zdravotně technické...'!F31</f>
        <v>0</v>
      </c>
      <c r="BB55" s="107">
        <f>'ZTI - Zdravotně technické...'!F32</f>
        <v>0</v>
      </c>
      <c r="BC55" s="107">
        <f>'ZTI - Zdravotně technické...'!F33</f>
        <v>0</v>
      </c>
      <c r="BD55" s="109">
        <f>'ZTI - Zdravotně technické...'!F34</f>
        <v>0</v>
      </c>
      <c r="BT55" s="105" t="s">
        <v>24</v>
      </c>
      <c r="BV55" s="105" t="s">
        <v>77</v>
      </c>
      <c r="BW55" s="105" t="s">
        <v>93</v>
      </c>
      <c r="BX55" s="105" t="s">
        <v>7</v>
      </c>
      <c r="CL55" s="105" t="s">
        <v>22</v>
      </c>
      <c r="CM55" s="105" t="s">
        <v>84</v>
      </c>
    </row>
    <row r="56" spans="1:91" s="1" customFormat="1" ht="30" customHeight="1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5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password="CC35" sheet="1" objects="1" scenarios="1" formatCells="0" formatColumns="0" formatRows="0" sort="0" autoFilter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ASŘ - SOCIÁLNÍ ZAŘÍZENÍ 1...'!C2" display="/"/>
    <hyperlink ref="A53" location="'EI - Elektroinstalace'!C2" display="/"/>
    <hyperlink ref="A54" location="'VZT - Vzduchotechnika'!C2" display="/"/>
    <hyperlink ref="A55" location="'ZTI - Zdravotně technické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94</v>
      </c>
      <c r="G1" s="387" t="s">
        <v>95</v>
      </c>
      <c r="H1" s="387"/>
      <c r="I1" s="114"/>
      <c r="J1" s="113" t="s">
        <v>96</v>
      </c>
      <c r="K1" s="112" t="s">
        <v>97</v>
      </c>
      <c r="L1" s="113" t="s">
        <v>98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3" t="s">
        <v>83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0" t="str">
        <f>'Rekapitulace stavby'!K6</f>
        <v>SO 01 - ZŠ UČEBNOVÝ PAVILON 1. STUPEŇ</v>
      </c>
      <c r="F7" s="381"/>
      <c r="G7" s="381"/>
      <c r="H7" s="381"/>
      <c r="I7" s="116"/>
      <c r="J7" s="28"/>
      <c r="K7" s="30"/>
    </row>
    <row r="8" spans="1:70" s="1" customFormat="1">
      <c r="B8" s="40"/>
      <c r="C8" s="41"/>
      <c r="D8" s="36" t="s">
        <v>100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2" t="s">
        <v>101</v>
      </c>
      <c r="F9" s="383"/>
      <c r="G9" s="383"/>
      <c r="H9" s="383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27.3.2017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18" t="s">
        <v>34</v>
      </c>
      <c r="J15" s="34" t="s">
        <v>22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18" t="s">
        <v>32</v>
      </c>
      <c r="J20" s="34" t="s">
        <v>22</v>
      </c>
      <c r="K20" s="44"/>
    </row>
    <row r="21" spans="2:11" s="1" customFormat="1" ht="18" customHeight="1">
      <c r="B21" s="40"/>
      <c r="C21" s="41"/>
      <c r="D21" s="41"/>
      <c r="E21" s="34" t="s">
        <v>38</v>
      </c>
      <c r="F21" s="41"/>
      <c r="G21" s="41"/>
      <c r="H21" s="41"/>
      <c r="I21" s="118" t="s">
        <v>34</v>
      </c>
      <c r="J21" s="34" t="s">
        <v>22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9" t="s">
        <v>22</v>
      </c>
      <c r="F24" s="349"/>
      <c r="G24" s="349"/>
      <c r="H24" s="34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ROUND(J91,2)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ROUND(SUM(BE91:BE386), 2)</f>
        <v>0</v>
      </c>
      <c r="G30" s="41"/>
      <c r="H30" s="41"/>
      <c r="I30" s="130">
        <v>0.21</v>
      </c>
      <c r="J30" s="129">
        <f>ROUND(ROUND((SUM(BE91:BE386)),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ROUND(SUM(BF91:BF386), 2)</f>
        <v>0</v>
      </c>
      <c r="G31" s="41"/>
      <c r="H31" s="41"/>
      <c r="I31" s="130">
        <v>0.15</v>
      </c>
      <c r="J31" s="129">
        <f>ROUND(ROUND((SUM(BF91:BF386)),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ROUND(SUM(BG91:BG386),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ROUND(SUM(BH91:BH386),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ROUND(SUM(BI91:BI386),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0" t="str">
        <f>E7</f>
        <v>SO 01 - ZŠ UČEBNOVÝ PAVILON 1. STUPEŇ</v>
      </c>
      <c r="F45" s="381"/>
      <c r="G45" s="381"/>
      <c r="H45" s="381"/>
      <c r="I45" s="117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2" t="str">
        <f>E9</f>
        <v>ASŘ - SOCIÁLNÍ ZAŘÍZENÍ 1.NP, 2.NP - STAVEBNÍ ÚPRAVY</v>
      </c>
      <c r="F47" s="383"/>
      <c r="G47" s="383"/>
      <c r="H47" s="383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ZŠ,MŠ ŠTEFÁNIKOVA HRADEC KRÁLOVÉ</v>
      </c>
      <c r="G49" s="41"/>
      <c r="H49" s="41"/>
      <c r="I49" s="118" t="s">
        <v>27</v>
      </c>
      <c r="J49" s="119" t="str">
        <f>IF(J12="","",J12)</f>
        <v>27.3.2017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D.A.D. STUDIO, s.r.o.,Mánesova 808, HK 2</v>
      </c>
      <c r="G51" s="41"/>
      <c r="H51" s="41"/>
      <c r="I51" s="118" t="s">
        <v>37</v>
      </c>
      <c r="J51" s="34" t="str">
        <f>E21</f>
        <v>Ing. Martin Dohnal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103</v>
      </c>
      <c r="D54" s="131"/>
      <c r="E54" s="131"/>
      <c r="F54" s="131"/>
      <c r="G54" s="131"/>
      <c r="H54" s="131"/>
      <c r="I54" s="144"/>
      <c r="J54" s="145" t="s">
        <v>104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105</v>
      </c>
      <c r="D56" s="41"/>
      <c r="E56" s="41"/>
      <c r="F56" s="41"/>
      <c r="G56" s="41"/>
      <c r="H56" s="41"/>
      <c r="I56" s="117"/>
      <c r="J56" s="127">
        <f>J91</f>
        <v>0</v>
      </c>
      <c r="K56" s="44"/>
      <c r="AU56" s="23" t="s">
        <v>106</v>
      </c>
    </row>
    <row r="57" spans="2:47" s="7" customFormat="1" ht="24.95" customHeight="1">
      <c r="B57" s="148"/>
      <c r="C57" s="149"/>
      <c r="D57" s="150" t="s">
        <v>107</v>
      </c>
      <c r="E57" s="151"/>
      <c r="F57" s="151"/>
      <c r="G57" s="151"/>
      <c r="H57" s="151"/>
      <c r="I57" s="152"/>
      <c r="J57" s="153">
        <f>J92</f>
        <v>0</v>
      </c>
      <c r="K57" s="154"/>
    </row>
    <row r="58" spans="2:47" s="8" customFormat="1" ht="19.899999999999999" customHeight="1">
      <c r="B58" s="155"/>
      <c r="C58" s="156"/>
      <c r="D58" s="157" t="s">
        <v>108</v>
      </c>
      <c r="E58" s="158"/>
      <c r="F58" s="158"/>
      <c r="G58" s="158"/>
      <c r="H58" s="158"/>
      <c r="I58" s="159"/>
      <c r="J58" s="160">
        <f>J93</f>
        <v>0</v>
      </c>
      <c r="K58" s="161"/>
    </row>
    <row r="59" spans="2:47" s="8" customFormat="1" ht="19.899999999999999" customHeight="1">
      <c r="B59" s="155"/>
      <c r="C59" s="156"/>
      <c r="D59" s="157" t="s">
        <v>109</v>
      </c>
      <c r="E59" s="158"/>
      <c r="F59" s="158"/>
      <c r="G59" s="158"/>
      <c r="H59" s="158"/>
      <c r="I59" s="159"/>
      <c r="J59" s="160">
        <f>J104</f>
        <v>0</v>
      </c>
      <c r="K59" s="161"/>
    </row>
    <row r="60" spans="2:47" s="8" customFormat="1" ht="19.899999999999999" customHeight="1">
      <c r="B60" s="155"/>
      <c r="C60" s="156"/>
      <c r="D60" s="157" t="s">
        <v>110</v>
      </c>
      <c r="E60" s="158"/>
      <c r="F60" s="158"/>
      <c r="G60" s="158"/>
      <c r="H60" s="158"/>
      <c r="I60" s="159"/>
      <c r="J60" s="160">
        <f>J135</f>
        <v>0</v>
      </c>
      <c r="K60" s="161"/>
    </row>
    <row r="61" spans="2:47" s="8" customFormat="1" ht="19.899999999999999" customHeight="1">
      <c r="B61" s="155"/>
      <c r="C61" s="156"/>
      <c r="D61" s="157" t="s">
        <v>111</v>
      </c>
      <c r="E61" s="158"/>
      <c r="F61" s="158"/>
      <c r="G61" s="158"/>
      <c r="H61" s="158"/>
      <c r="I61" s="159"/>
      <c r="J61" s="160">
        <f>J233</f>
        <v>0</v>
      </c>
      <c r="K61" s="161"/>
    </row>
    <row r="62" spans="2:47" s="8" customFormat="1" ht="19.899999999999999" customHeight="1">
      <c r="B62" s="155"/>
      <c r="C62" s="156"/>
      <c r="D62" s="157" t="s">
        <v>112</v>
      </c>
      <c r="E62" s="158"/>
      <c r="F62" s="158"/>
      <c r="G62" s="158"/>
      <c r="H62" s="158"/>
      <c r="I62" s="159"/>
      <c r="J62" s="160">
        <f>J242</f>
        <v>0</v>
      </c>
      <c r="K62" s="161"/>
    </row>
    <row r="63" spans="2:47" s="7" customFormat="1" ht="24.95" customHeight="1">
      <c r="B63" s="148"/>
      <c r="C63" s="149"/>
      <c r="D63" s="150" t="s">
        <v>113</v>
      </c>
      <c r="E63" s="151"/>
      <c r="F63" s="151"/>
      <c r="G63" s="151"/>
      <c r="H63" s="151"/>
      <c r="I63" s="152"/>
      <c r="J63" s="153">
        <f>J244</f>
        <v>0</v>
      </c>
      <c r="K63" s="154"/>
    </row>
    <row r="64" spans="2:47" s="8" customFormat="1" ht="19.899999999999999" customHeight="1">
      <c r="B64" s="155"/>
      <c r="C64" s="156"/>
      <c r="D64" s="157" t="s">
        <v>114</v>
      </c>
      <c r="E64" s="158"/>
      <c r="F64" s="158"/>
      <c r="G64" s="158"/>
      <c r="H64" s="158"/>
      <c r="I64" s="159"/>
      <c r="J64" s="160">
        <f>J245</f>
        <v>0</v>
      </c>
      <c r="K64" s="161"/>
    </row>
    <row r="65" spans="2:12" s="8" customFormat="1" ht="19.899999999999999" customHeight="1">
      <c r="B65" s="155"/>
      <c r="C65" s="156"/>
      <c r="D65" s="157" t="s">
        <v>115</v>
      </c>
      <c r="E65" s="158"/>
      <c r="F65" s="158"/>
      <c r="G65" s="158"/>
      <c r="H65" s="158"/>
      <c r="I65" s="159"/>
      <c r="J65" s="160">
        <f>J250</f>
        <v>0</v>
      </c>
      <c r="K65" s="161"/>
    </row>
    <row r="66" spans="2:12" s="8" customFormat="1" ht="19.899999999999999" customHeight="1">
      <c r="B66" s="155"/>
      <c r="C66" s="156"/>
      <c r="D66" s="157" t="s">
        <v>116</v>
      </c>
      <c r="E66" s="158"/>
      <c r="F66" s="158"/>
      <c r="G66" s="158"/>
      <c r="H66" s="158"/>
      <c r="I66" s="159"/>
      <c r="J66" s="160">
        <f>J260</f>
        <v>0</v>
      </c>
      <c r="K66" s="161"/>
    </row>
    <row r="67" spans="2:12" s="8" customFormat="1" ht="19.899999999999999" customHeight="1">
      <c r="B67" s="155"/>
      <c r="C67" s="156"/>
      <c r="D67" s="157" t="s">
        <v>117</v>
      </c>
      <c r="E67" s="158"/>
      <c r="F67" s="158"/>
      <c r="G67" s="158"/>
      <c r="H67" s="158"/>
      <c r="I67" s="159"/>
      <c r="J67" s="160">
        <f>J284</f>
        <v>0</v>
      </c>
      <c r="K67" s="161"/>
    </row>
    <row r="68" spans="2:12" s="8" customFormat="1" ht="19.899999999999999" customHeight="1">
      <c r="B68" s="155"/>
      <c r="C68" s="156"/>
      <c r="D68" s="157" t="s">
        <v>118</v>
      </c>
      <c r="E68" s="158"/>
      <c r="F68" s="158"/>
      <c r="G68" s="158"/>
      <c r="H68" s="158"/>
      <c r="I68" s="159"/>
      <c r="J68" s="160">
        <f>J303</f>
        <v>0</v>
      </c>
      <c r="K68" s="161"/>
    </row>
    <row r="69" spans="2:12" s="8" customFormat="1" ht="19.899999999999999" customHeight="1">
      <c r="B69" s="155"/>
      <c r="C69" s="156"/>
      <c r="D69" s="157" t="s">
        <v>119</v>
      </c>
      <c r="E69" s="158"/>
      <c r="F69" s="158"/>
      <c r="G69" s="158"/>
      <c r="H69" s="158"/>
      <c r="I69" s="159"/>
      <c r="J69" s="160">
        <f>J319</f>
        <v>0</v>
      </c>
      <c r="K69" s="161"/>
    </row>
    <row r="70" spans="2:12" s="8" customFormat="1" ht="19.899999999999999" customHeight="1">
      <c r="B70" s="155"/>
      <c r="C70" s="156"/>
      <c r="D70" s="157" t="s">
        <v>120</v>
      </c>
      <c r="E70" s="158"/>
      <c r="F70" s="158"/>
      <c r="G70" s="158"/>
      <c r="H70" s="158"/>
      <c r="I70" s="159"/>
      <c r="J70" s="160">
        <f>J382</f>
        <v>0</v>
      </c>
      <c r="K70" s="161"/>
    </row>
    <row r="71" spans="2:12" s="8" customFormat="1" ht="19.899999999999999" customHeight="1">
      <c r="B71" s="155"/>
      <c r="C71" s="156"/>
      <c r="D71" s="157" t="s">
        <v>121</v>
      </c>
      <c r="E71" s="158"/>
      <c r="F71" s="158"/>
      <c r="G71" s="158"/>
      <c r="H71" s="158"/>
      <c r="I71" s="159"/>
      <c r="J71" s="160">
        <f>J384</f>
        <v>0</v>
      </c>
      <c r="K71" s="161"/>
    </row>
    <row r="72" spans="2:12" s="1" customFormat="1" ht="21.75" customHeight="1">
      <c r="B72" s="40"/>
      <c r="C72" s="41"/>
      <c r="D72" s="41"/>
      <c r="E72" s="41"/>
      <c r="F72" s="41"/>
      <c r="G72" s="41"/>
      <c r="H72" s="41"/>
      <c r="I72" s="117"/>
      <c r="J72" s="41"/>
      <c r="K72" s="44"/>
    </row>
    <row r="73" spans="2:12" s="1" customFormat="1" ht="6.95" customHeight="1">
      <c r="B73" s="55"/>
      <c r="C73" s="56"/>
      <c r="D73" s="56"/>
      <c r="E73" s="56"/>
      <c r="F73" s="56"/>
      <c r="G73" s="56"/>
      <c r="H73" s="56"/>
      <c r="I73" s="138"/>
      <c r="J73" s="56"/>
      <c r="K73" s="57"/>
    </row>
    <row r="77" spans="2:12" s="1" customFormat="1" ht="6.95" customHeight="1">
      <c r="B77" s="58"/>
      <c r="C77" s="59"/>
      <c r="D77" s="59"/>
      <c r="E77" s="59"/>
      <c r="F77" s="59"/>
      <c r="G77" s="59"/>
      <c r="H77" s="59"/>
      <c r="I77" s="141"/>
      <c r="J77" s="59"/>
      <c r="K77" s="59"/>
      <c r="L77" s="60"/>
    </row>
    <row r="78" spans="2:12" s="1" customFormat="1" ht="36.950000000000003" customHeight="1">
      <c r="B78" s="40"/>
      <c r="C78" s="61" t="s">
        <v>122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4.45" customHeight="1">
      <c r="B80" s="40"/>
      <c r="C80" s="64" t="s">
        <v>18</v>
      </c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22.5" customHeight="1">
      <c r="B81" s="40"/>
      <c r="C81" s="62"/>
      <c r="D81" s="62"/>
      <c r="E81" s="384" t="str">
        <f>E7</f>
        <v>SO 01 - ZŠ UČEBNOVÝ PAVILON 1. STUPEŇ</v>
      </c>
      <c r="F81" s="385"/>
      <c r="G81" s="385"/>
      <c r="H81" s="385"/>
      <c r="I81" s="162"/>
      <c r="J81" s="62"/>
      <c r="K81" s="62"/>
      <c r="L81" s="60"/>
    </row>
    <row r="82" spans="2:65" s="1" customFormat="1" ht="14.45" customHeight="1">
      <c r="B82" s="40"/>
      <c r="C82" s="64" t="s">
        <v>100</v>
      </c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23.25" customHeight="1">
      <c r="B83" s="40"/>
      <c r="C83" s="62"/>
      <c r="D83" s="62"/>
      <c r="E83" s="360" t="str">
        <f>E9</f>
        <v>ASŘ - SOCIÁLNÍ ZAŘÍZENÍ 1.NP, 2.NP - STAVEBNÍ ÚPRAVY</v>
      </c>
      <c r="F83" s="386"/>
      <c r="G83" s="386"/>
      <c r="H83" s="386"/>
      <c r="I83" s="162"/>
      <c r="J83" s="62"/>
      <c r="K83" s="62"/>
      <c r="L83" s="60"/>
    </row>
    <row r="84" spans="2:65" s="1" customFormat="1" ht="6.9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1" customFormat="1" ht="18" customHeight="1">
      <c r="B85" s="40"/>
      <c r="C85" s="64" t="s">
        <v>25</v>
      </c>
      <c r="D85" s="62"/>
      <c r="E85" s="62"/>
      <c r="F85" s="163" t="str">
        <f>F12</f>
        <v>ZŠ,MŠ ŠTEFÁNIKOVA HRADEC KRÁLOVÉ</v>
      </c>
      <c r="G85" s="62"/>
      <c r="H85" s="62"/>
      <c r="I85" s="164" t="s">
        <v>27</v>
      </c>
      <c r="J85" s="72" t="str">
        <f>IF(J12="","",J12)</f>
        <v>27.3.2017</v>
      </c>
      <c r="K85" s="62"/>
      <c r="L85" s="60"/>
    </row>
    <row r="86" spans="2:65" s="1" customFormat="1" ht="6.95" customHeight="1">
      <c r="B86" s="40"/>
      <c r="C86" s="62"/>
      <c r="D86" s="62"/>
      <c r="E86" s="62"/>
      <c r="F86" s="62"/>
      <c r="G86" s="62"/>
      <c r="H86" s="62"/>
      <c r="I86" s="162"/>
      <c r="J86" s="62"/>
      <c r="K86" s="62"/>
      <c r="L86" s="60"/>
    </row>
    <row r="87" spans="2:65" s="1" customFormat="1">
      <c r="B87" s="40"/>
      <c r="C87" s="64" t="s">
        <v>31</v>
      </c>
      <c r="D87" s="62"/>
      <c r="E87" s="62"/>
      <c r="F87" s="163" t="str">
        <f>E15</f>
        <v>D.A.D. STUDIO, s.r.o.,Mánesova 808, HK 2</v>
      </c>
      <c r="G87" s="62"/>
      <c r="H87" s="62"/>
      <c r="I87" s="164" t="s">
        <v>37</v>
      </c>
      <c r="J87" s="163" t="str">
        <f>E21</f>
        <v>Ing. Martin Dohnal</v>
      </c>
      <c r="K87" s="62"/>
      <c r="L87" s="60"/>
    </row>
    <row r="88" spans="2:65" s="1" customFormat="1" ht="14.45" customHeight="1">
      <c r="B88" s="40"/>
      <c r="C88" s="64" t="s">
        <v>35</v>
      </c>
      <c r="D88" s="62"/>
      <c r="E88" s="62"/>
      <c r="F88" s="163" t="str">
        <f>IF(E18="","",E18)</f>
        <v/>
      </c>
      <c r="G88" s="62"/>
      <c r="H88" s="62"/>
      <c r="I88" s="162"/>
      <c r="J88" s="62"/>
      <c r="K88" s="62"/>
      <c r="L88" s="60"/>
    </row>
    <row r="89" spans="2:65" s="1" customFormat="1" ht="10.35" customHeight="1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5" s="9" customFormat="1" ht="29.25" customHeight="1">
      <c r="B90" s="165"/>
      <c r="C90" s="166" t="s">
        <v>123</v>
      </c>
      <c r="D90" s="167" t="s">
        <v>60</v>
      </c>
      <c r="E90" s="167" t="s">
        <v>56</v>
      </c>
      <c r="F90" s="167" t="s">
        <v>124</v>
      </c>
      <c r="G90" s="167" t="s">
        <v>125</v>
      </c>
      <c r="H90" s="167" t="s">
        <v>126</v>
      </c>
      <c r="I90" s="168" t="s">
        <v>127</v>
      </c>
      <c r="J90" s="167" t="s">
        <v>104</v>
      </c>
      <c r="K90" s="169" t="s">
        <v>128</v>
      </c>
      <c r="L90" s="170"/>
      <c r="M90" s="80" t="s">
        <v>129</v>
      </c>
      <c r="N90" s="81" t="s">
        <v>45</v>
      </c>
      <c r="O90" s="81" t="s">
        <v>130</v>
      </c>
      <c r="P90" s="81" t="s">
        <v>131</v>
      </c>
      <c r="Q90" s="81" t="s">
        <v>132</v>
      </c>
      <c r="R90" s="81" t="s">
        <v>133</v>
      </c>
      <c r="S90" s="81" t="s">
        <v>134</v>
      </c>
      <c r="T90" s="82" t="s">
        <v>135</v>
      </c>
    </row>
    <row r="91" spans="2:65" s="1" customFormat="1" ht="29.25" customHeight="1">
      <c r="B91" s="40"/>
      <c r="C91" s="86" t="s">
        <v>105</v>
      </c>
      <c r="D91" s="62"/>
      <c r="E91" s="62"/>
      <c r="F91" s="62"/>
      <c r="G91" s="62"/>
      <c r="H91" s="62"/>
      <c r="I91" s="162"/>
      <c r="J91" s="171">
        <f>BK91</f>
        <v>0</v>
      </c>
      <c r="K91" s="62"/>
      <c r="L91" s="60"/>
      <c r="M91" s="83"/>
      <c r="N91" s="84"/>
      <c r="O91" s="84"/>
      <c r="P91" s="172">
        <f>P92+P244</f>
        <v>0</v>
      </c>
      <c r="Q91" s="84"/>
      <c r="R91" s="172">
        <f>R92+R244</f>
        <v>31.819239779999997</v>
      </c>
      <c r="S91" s="84"/>
      <c r="T91" s="173">
        <f>T92+T244</f>
        <v>61.176452000000005</v>
      </c>
      <c r="AT91" s="23" t="s">
        <v>74</v>
      </c>
      <c r="AU91" s="23" t="s">
        <v>106</v>
      </c>
      <c r="BK91" s="174">
        <f>BK92+BK244</f>
        <v>0</v>
      </c>
    </row>
    <row r="92" spans="2:65" s="10" customFormat="1" ht="37.35" customHeight="1">
      <c r="B92" s="175"/>
      <c r="C92" s="176"/>
      <c r="D92" s="177" t="s">
        <v>74</v>
      </c>
      <c r="E92" s="178" t="s">
        <v>136</v>
      </c>
      <c r="F92" s="178" t="s">
        <v>137</v>
      </c>
      <c r="G92" s="176"/>
      <c r="H92" s="176"/>
      <c r="I92" s="179"/>
      <c r="J92" s="180">
        <f>BK92</f>
        <v>0</v>
      </c>
      <c r="K92" s="176"/>
      <c r="L92" s="181"/>
      <c r="M92" s="182"/>
      <c r="N92" s="183"/>
      <c r="O92" s="183"/>
      <c r="P92" s="184">
        <f>P93+P104+P135+P233+P242</f>
        <v>0</v>
      </c>
      <c r="Q92" s="183"/>
      <c r="R92" s="184">
        <f>R93+R104+R135+R233+R242</f>
        <v>21.436751039999997</v>
      </c>
      <c r="S92" s="183"/>
      <c r="T92" s="185">
        <f>T93+T104+T135+T233+T242</f>
        <v>60.552452000000002</v>
      </c>
      <c r="AR92" s="186" t="s">
        <v>24</v>
      </c>
      <c r="AT92" s="187" t="s">
        <v>74</v>
      </c>
      <c r="AU92" s="187" t="s">
        <v>75</v>
      </c>
      <c r="AY92" s="186" t="s">
        <v>138</v>
      </c>
      <c r="BK92" s="188">
        <f>BK93+BK104+BK135+BK233+BK242</f>
        <v>0</v>
      </c>
    </row>
    <row r="93" spans="2:65" s="10" customFormat="1" ht="19.899999999999999" customHeight="1">
      <c r="B93" s="175"/>
      <c r="C93" s="176"/>
      <c r="D93" s="189" t="s">
        <v>74</v>
      </c>
      <c r="E93" s="190" t="s">
        <v>139</v>
      </c>
      <c r="F93" s="190" t="s">
        <v>140</v>
      </c>
      <c r="G93" s="176"/>
      <c r="H93" s="176"/>
      <c r="I93" s="179"/>
      <c r="J93" s="191">
        <f>BK93</f>
        <v>0</v>
      </c>
      <c r="K93" s="176"/>
      <c r="L93" s="181"/>
      <c r="M93" s="182"/>
      <c r="N93" s="183"/>
      <c r="O93" s="183"/>
      <c r="P93" s="184">
        <f>SUM(P94:P103)</f>
        <v>0</v>
      </c>
      <c r="Q93" s="183"/>
      <c r="R93" s="184">
        <f>SUM(R94:R103)</f>
        <v>3.64795611</v>
      </c>
      <c r="S93" s="183"/>
      <c r="T93" s="185">
        <f>SUM(T94:T103)</f>
        <v>0</v>
      </c>
      <c r="AR93" s="186" t="s">
        <v>24</v>
      </c>
      <c r="AT93" s="187" t="s">
        <v>74</v>
      </c>
      <c r="AU93" s="187" t="s">
        <v>24</v>
      </c>
      <c r="AY93" s="186" t="s">
        <v>138</v>
      </c>
      <c r="BK93" s="188">
        <f>SUM(BK94:BK103)</f>
        <v>0</v>
      </c>
    </row>
    <row r="94" spans="2:65" s="1" customFormat="1" ht="31.5" customHeight="1">
      <c r="B94" s="40"/>
      <c r="C94" s="192" t="s">
        <v>24</v>
      </c>
      <c r="D94" s="192" t="s">
        <v>141</v>
      </c>
      <c r="E94" s="193" t="s">
        <v>142</v>
      </c>
      <c r="F94" s="194" t="s">
        <v>143</v>
      </c>
      <c r="G94" s="195" t="s">
        <v>144</v>
      </c>
      <c r="H94" s="196">
        <v>2.7869999999999999</v>
      </c>
      <c r="I94" s="197"/>
      <c r="J94" s="198">
        <f>ROUND(I94*H94,2)</f>
        <v>0</v>
      </c>
      <c r="K94" s="194" t="s">
        <v>22</v>
      </c>
      <c r="L94" s="60"/>
      <c r="M94" s="199" t="s">
        <v>22</v>
      </c>
      <c r="N94" s="200" t="s">
        <v>46</v>
      </c>
      <c r="O94" s="41"/>
      <c r="P94" s="201">
        <f>O94*H94</f>
        <v>0</v>
      </c>
      <c r="Q94" s="201">
        <v>6.8419999999999995E-2</v>
      </c>
      <c r="R94" s="201">
        <f>Q94*H94</f>
        <v>0.19068653999999999</v>
      </c>
      <c r="S94" s="201">
        <v>0</v>
      </c>
      <c r="T94" s="202">
        <f>S94*H94</f>
        <v>0</v>
      </c>
      <c r="AR94" s="23" t="s">
        <v>145</v>
      </c>
      <c r="AT94" s="23" t="s">
        <v>141</v>
      </c>
      <c r="AU94" s="23" t="s">
        <v>84</v>
      </c>
      <c r="AY94" s="23" t="s">
        <v>138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24</v>
      </c>
      <c r="BK94" s="203">
        <f>ROUND(I94*H94,2)</f>
        <v>0</v>
      </c>
      <c r="BL94" s="23" t="s">
        <v>145</v>
      </c>
      <c r="BM94" s="23" t="s">
        <v>146</v>
      </c>
    </row>
    <row r="95" spans="2:65" s="11" customFormat="1" ht="13.5">
      <c r="B95" s="204"/>
      <c r="C95" s="205"/>
      <c r="D95" s="206" t="s">
        <v>147</v>
      </c>
      <c r="E95" s="207" t="s">
        <v>22</v>
      </c>
      <c r="F95" s="208" t="s">
        <v>148</v>
      </c>
      <c r="G95" s="205"/>
      <c r="H95" s="209">
        <v>2.7869999999999999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147</v>
      </c>
      <c r="AU95" s="215" t="s">
        <v>84</v>
      </c>
      <c r="AV95" s="11" t="s">
        <v>84</v>
      </c>
      <c r="AW95" s="11" t="s">
        <v>39</v>
      </c>
      <c r="AX95" s="11" t="s">
        <v>24</v>
      </c>
      <c r="AY95" s="215" t="s">
        <v>138</v>
      </c>
    </row>
    <row r="96" spans="2:65" s="1" customFormat="1" ht="31.5" customHeight="1">
      <c r="B96" s="40"/>
      <c r="C96" s="192" t="s">
        <v>84</v>
      </c>
      <c r="D96" s="192" t="s">
        <v>141</v>
      </c>
      <c r="E96" s="193" t="s">
        <v>149</v>
      </c>
      <c r="F96" s="194" t="s">
        <v>150</v>
      </c>
      <c r="G96" s="195" t="s">
        <v>144</v>
      </c>
      <c r="H96" s="196">
        <v>2.984</v>
      </c>
      <c r="I96" s="197"/>
      <c r="J96" s="198">
        <f>ROUND(I96*H96,2)</f>
        <v>0</v>
      </c>
      <c r="K96" s="194" t="s">
        <v>22</v>
      </c>
      <c r="L96" s="60"/>
      <c r="M96" s="199" t="s">
        <v>22</v>
      </c>
      <c r="N96" s="200" t="s">
        <v>46</v>
      </c>
      <c r="O96" s="41"/>
      <c r="P96" s="201">
        <f>O96*H96</f>
        <v>0</v>
      </c>
      <c r="Q96" s="201">
        <v>0.10212</v>
      </c>
      <c r="R96" s="201">
        <f>Q96*H96</f>
        <v>0.30472608000000001</v>
      </c>
      <c r="S96" s="201">
        <v>0</v>
      </c>
      <c r="T96" s="202">
        <f>S96*H96</f>
        <v>0</v>
      </c>
      <c r="AR96" s="23" t="s">
        <v>145</v>
      </c>
      <c r="AT96" s="23" t="s">
        <v>141</v>
      </c>
      <c r="AU96" s="23" t="s">
        <v>84</v>
      </c>
      <c r="AY96" s="23" t="s">
        <v>138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24</v>
      </c>
      <c r="BK96" s="203">
        <f>ROUND(I96*H96,2)</f>
        <v>0</v>
      </c>
      <c r="BL96" s="23" t="s">
        <v>145</v>
      </c>
      <c r="BM96" s="23" t="s">
        <v>151</v>
      </c>
    </row>
    <row r="97" spans="2:65" s="11" customFormat="1" ht="13.5">
      <c r="B97" s="204"/>
      <c r="C97" s="205"/>
      <c r="D97" s="206" t="s">
        <v>147</v>
      </c>
      <c r="E97" s="207" t="s">
        <v>22</v>
      </c>
      <c r="F97" s="208" t="s">
        <v>152</v>
      </c>
      <c r="G97" s="205"/>
      <c r="H97" s="209">
        <v>2.984</v>
      </c>
      <c r="I97" s="210"/>
      <c r="J97" s="205"/>
      <c r="K97" s="205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147</v>
      </c>
      <c r="AU97" s="215" t="s">
        <v>84</v>
      </c>
      <c r="AV97" s="11" t="s">
        <v>84</v>
      </c>
      <c r="AW97" s="11" t="s">
        <v>39</v>
      </c>
      <c r="AX97" s="11" t="s">
        <v>24</v>
      </c>
      <c r="AY97" s="215" t="s">
        <v>138</v>
      </c>
    </row>
    <row r="98" spans="2:65" s="1" customFormat="1" ht="31.5" customHeight="1">
      <c r="B98" s="40"/>
      <c r="C98" s="192" t="s">
        <v>139</v>
      </c>
      <c r="D98" s="192" t="s">
        <v>141</v>
      </c>
      <c r="E98" s="193" t="s">
        <v>153</v>
      </c>
      <c r="F98" s="194" t="s">
        <v>154</v>
      </c>
      <c r="G98" s="195" t="s">
        <v>144</v>
      </c>
      <c r="H98" s="196">
        <v>36.207000000000001</v>
      </c>
      <c r="I98" s="197"/>
      <c r="J98" s="198">
        <f>ROUND(I98*H98,2)</f>
        <v>0</v>
      </c>
      <c r="K98" s="194" t="s">
        <v>155</v>
      </c>
      <c r="L98" s="60"/>
      <c r="M98" s="199" t="s">
        <v>22</v>
      </c>
      <c r="N98" s="200" t="s">
        <v>46</v>
      </c>
      <c r="O98" s="41"/>
      <c r="P98" s="201">
        <f>O98*H98</f>
        <v>0</v>
      </c>
      <c r="Q98" s="201">
        <v>8.7069999999999995E-2</v>
      </c>
      <c r="R98" s="201">
        <f>Q98*H98</f>
        <v>3.1525434899999998</v>
      </c>
      <c r="S98" s="201">
        <v>0</v>
      </c>
      <c r="T98" s="202">
        <f>S98*H98</f>
        <v>0</v>
      </c>
      <c r="AR98" s="23" t="s">
        <v>145</v>
      </c>
      <c r="AT98" s="23" t="s">
        <v>141</v>
      </c>
      <c r="AU98" s="23" t="s">
        <v>84</v>
      </c>
      <c r="AY98" s="23" t="s">
        <v>138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24</v>
      </c>
      <c r="BK98" s="203">
        <f>ROUND(I98*H98,2)</f>
        <v>0</v>
      </c>
      <c r="BL98" s="23" t="s">
        <v>145</v>
      </c>
      <c r="BM98" s="23" t="s">
        <v>156</v>
      </c>
    </row>
    <row r="99" spans="2:65" s="11" customFormat="1" ht="13.5">
      <c r="B99" s="204"/>
      <c r="C99" s="205"/>
      <c r="D99" s="216" t="s">
        <v>147</v>
      </c>
      <c r="E99" s="217" t="s">
        <v>22</v>
      </c>
      <c r="F99" s="218" t="s">
        <v>157</v>
      </c>
      <c r="G99" s="205"/>
      <c r="H99" s="219">
        <v>13.002000000000001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147</v>
      </c>
      <c r="AU99" s="215" t="s">
        <v>84</v>
      </c>
      <c r="AV99" s="11" t="s">
        <v>84</v>
      </c>
      <c r="AW99" s="11" t="s">
        <v>39</v>
      </c>
      <c r="AX99" s="11" t="s">
        <v>75</v>
      </c>
      <c r="AY99" s="215" t="s">
        <v>138</v>
      </c>
    </row>
    <row r="100" spans="2:65" s="11" customFormat="1" ht="13.5">
      <c r="B100" s="204"/>
      <c r="C100" s="205"/>
      <c r="D100" s="216" t="s">
        <v>147</v>
      </c>
      <c r="E100" s="217" t="s">
        <v>22</v>
      </c>
      <c r="F100" s="218" t="s">
        <v>158</v>
      </c>
      <c r="G100" s="205"/>
      <c r="H100" s="219">
        <v>4.5049999999999999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147</v>
      </c>
      <c r="AU100" s="215" t="s">
        <v>84</v>
      </c>
      <c r="AV100" s="11" t="s">
        <v>84</v>
      </c>
      <c r="AW100" s="11" t="s">
        <v>39</v>
      </c>
      <c r="AX100" s="11" t="s">
        <v>75</v>
      </c>
      <c r="AY100" s="215" t="s">
        <v>138</v>
      </c>
    </row>
    <row r="101" spans="2:65" s="11" customFormat="1" ht="13.5">
      <c r="B101" s="204"/>
      <c r="C101" s="205"/>
      <c r="D101" s="216" t="s">
        <v>147</v>
      </c>
      <c r="E101" s="217" t="s">
        <v>22</v>
      </c>
      <c r="F101" s="218" t="s">
        <v>159</v>
      </c>
      <c r="G101" s="205"/>
      <c r="H101" s="219">
        <v>13.718999999999999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147</v>
      </c>
      <c r="AU101" s="215" t="s">
        <v>84</v>
      </c>
      <c r="AV101" s="11" t="s">
        <v>84</v>
      </c>
      <c r="AW101" s="11" t="s">
        <v>39</v>
      </c>
      <c r="AX101" s="11" t="s">
        <v>75</v>
      </c>
      <c r="AY101" s="215" t="s">
        <v>138</v>
      </c>
    </row>
    <row r="102" spans="2:65" s="11" customFormat="1" ht="13.5">
      <c r="B102" s="204"/>
      <c r="C102" s="205"/>
      <c r="D102" s="216" t="s">
        <v>147</v>
      </c>
      <c r="E102" s="217" t="s">
        <v>22</v>
      </c>
      <c r="F102" s="218" t="s">
        <v>160</v>
      </c>
      <c r="G102" s="205"/>
      <c r="H102" s="219">
        <v>4.9809999999999999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147</v>
      </c>
      <c r="AU102" s="215" t="s">
        <v>84</v>
      </c>
      <c r="AV102" s="11" t="s">
        <v>84</v>
      </c>
      <c r="AW102" s="11" t="s">
        <v>39</v>
      </c>
      <c r="AX102" s="11" t="s">
        <v>75</v>
      </c>
      <c r="AY102" s="215" t="s">
        <v>138</v>
      </c>
    </row>
    <row r="103" spans="2:65" s="12" customFormat="1" ht="13.5">
      <c r="B103" s="220"/>
      <c r="C103" s="221"/>
      <c r="D103" s="216" t="s">
        <v>147</v>
      </c>
      <c r="E103" s="222" t="s">
        <v>22</v>
      </c>
      <c r="F103" s="223" t="s">
        <v>161</v>
      </c>
      <c r="G103" s="221"/>
      <c r="H103" s="224">
        <v>36.207000000000001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147</v>
      </c>
      <c r="AU103" s="230" t="s">
        <v>84</v>
      </c>
      <c r="AV103" s="12" t="s">
        <v>145</v>
      </c>
      <c r="AW103" s="12" t="s">
        <v>39</v>
      </c>
      <c r="AX103" s="12" t="s">
        <v>24</v>
      </c>
      <c r="AY103" s="230" t="s">
        <v>138</v>
      </c>
    </row>
    <row r="104" spans="2:65" s="10" customFormat="1" ht="29.85" customHeight="1">
      <c r="B104" s="175"/>
      <c r="C104" s="176"/>
      <c r="D104" s="189" t="s">
        <v>74</v>
      </c>
      <c r="E104" s="190" t="s">
        <v>162</v>
      </c>
      <c r="F104" s="190" t="s">
        <v>163</v>
      </c>
      <c r="G104" s="176"/>
      <c r="H104" s="176"/>
      <c r="I104" s="179"/>
      <c r="J104" s="191">
        <f>BK104</f>
        <v>0</v>
      </c>
      <c r="K104" s="176"/>
      <c r="L104" s="181"/>
      <c r="M104" s="182"/>
      <c r="N104" s="183"/>
      <c r="O104" s="183"/>
      <c r="P104" s="184">
        <f>SUM(P105:P134)</f>
        <v>0</v>
      </c>
      <c r="Q104" s="183"/>
      <c r="R104" s="184">
        <f>SUM(R105:R134)</f>
        <v>17.776086129999999</v>
      </c>
      <c r="S104" s="183"/>
      <c r="T104" s="185">
        <f>SUM(T105:T134)</f>
        <v>0</v>
      </c>
      <c r="AR104" s="186" t="s">
        <v>24</v>
      </c>
      <c r="AT104" s="187" t="s">
        <v>74</v>
      </c>
      <c r="AU104" s="187" t="s">
        <v>24</v>
      </c>
      <c r="AY104" s="186" t="s">
        <v>138</v>
      </c>
      <c r="BK104" s="188">
        <f>SUM(BK105:BK134)</f>
        <v>0</v>
      </c>
    </row>
    <row r="105" spans="2:65" s="1" customFormat="1" ht="31.5" customHeight="1">
      <c r="B105" s="40"/>
      <c r="C105" s="192" t="s">
        <v>145</v>
      </c>
      <c r="D105" s="192" t="s">
        <v>141</v>
      </c>
      <c r="E105" s="193" t="s">
        <v>164</v>
      </c>
      <c r="F105" s="194" t="s">
        <v>165</v>
      </c>
      <c r="G105" s="195" t="s">
        <v>144</v>
      </c>
      <c r="H105" s="196">
        <v>153.32599999999999</v>
      </c>
      <c r="I105" s="197"/>
      <c r="J105" s="198">
        <f>ROUND(I105*H105,2)</f>
        <v>0</v>
      </c>
      <c r="K105" s="194" t="s">
        <v>155</v>
      </c>
      <c r="L105" s="60"/>
      <c r="M105" s="199" t="s">
        <v>22</v>
      </c>
      <c r="N105" s="200" t="s">
        <v>46</v>
      </c>
      <c r="O105" s="41"/>
      <c r="P105" s="201">
        <f>O105*H105</f>
        <v>0</v>
      </c>
      <c r="Q105" s="201">
        <v>7.3499999999999998E-3</v>
      </c>
      <c r="R105" s="201">
        <f>Q105*H105</f>
        <v>1.1269460999999998</v>
      </c>
      <c r="S105" s="201">
        <v>0</v>
      </c>
      <c r="T105" s="202">
        <f>S105*H105</f>
        <v>0</v>
      </c>
      <c r="AR105" s="23" t="s">
        <v>145</v>
      </c>
      <c r="AT105" s="23" t="s">
        <v>141</v>
      </c>
      <c r="AU105" s="23" t="s">
        <v>84</v>
      </c>
      <c r="AY105" s="23" t="s">
        <v>138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24</v>
      </c>
      <c r="BK105" s="203">
        <f>ROUND(I105*H105,2)</f>
        <v>0</v>
      </c>
      <c r="BL105" s="23" t="s">
        <v>145</v>
      </c>
      <c r="BM105" s="23" t="s">
        <v>166</v>
      </c>
    </row>
    <row r="106" spans="2:65" s="11" customFormat="1" ht="13.5">
      <c r="B106" s="204"/>
      <c r="C106" s="205"/>
      <c r="D106" s="216" t="s">
        <v>147</v>
      </c>
      <c r="E106" s="217" t="s">
        <v>22</v>
      </c>
      <c r="F106" s="218" t="s">
        <v>167</v>
      </c>
      <c r="G106" s="205"/>
      <c r="H106" s="219">
        <v>6.5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147</v>
      </c>
      <c r="AU106" s="215" t="s">
        <v>84</v>
      </c>
      <c r="AV106" s="11" t="s">
        <v>84</v>
      </c>
      <c r="AW106" s="11" t="s">
        <v>39</v>
      </c>
      <c r="AX106" s="11" t="s">
        <v>75</v>
      </c>
      <c r="AY106" s="215" t="s">
        <v>138</v>
      </c>
    </row>
    <row r="107" spans="2:65" s="11" customFormat="1" ht="13.5">
      <c r="B107" s="204"/>
      <c r="C107" s="205"/>
      <c r="D107" s="216" t="s">
        <v>147</v>
      </c>
      <c r="E107" s="217" t="s">
        <v>22</v>
      </c>
      <c r="F107" s="218" t="s">
        <v>168</v>
      </c>
      <c r="G107" s="205"/>
      <c r="H107" s="219">
        <v>3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147</v>
      </c>
      <c r="AU107" s="215" t="s">
        <v>84</v>
      </c>
      <c r="AV107" s="11" t="s">
        <v>84</v>
      </c>
      <c r="AW107" s="11" t="s">
        <v>39</v>
      </c>
      <c r="AX107" s="11" t="s">
        <v>75</v>
      </c>
      <c r="AY107" s="215" t="s">
        <v>138</v>
      </c>
    </row>
    <row r="108" spans="2:65" s="11" customFormat="1" ht="13.5">
      <c r="B108" s="204"/>
      <c r="C108" s="205"/>
      <c r="D108" s="216" t="s">
        <v>147</v>
      </c>
      <c r="E108" s="217" t="s">
        <v>22</v>
      </c>
      <c r="F108" s="218" t="s">
        <v>169</v>
      </c>
      <c r="G108" s="205"/>
      <c r="H108" s="219">
        <v>204.596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147</v>
      </c>
      <c r="AU108" s="215" t="s">
        <v>84</v>
      </c>
      <c r="AV108" s="11" t="s">
        <v>84</v>
      </c>
      <c r="AW108" s="11" t="s">
        <v>39</v>
      </c>
      <c r="AX108" s="11" t="s">
        <v>75</v>
      </c>
      <c r="AY108" s="215" t="s">
        <v>138</v>
      </c>
    </row>
    <row r="109" spans="2:65" s="11" customFormat="1" ht="13.5">
      <c r="B109" s="204"/>
      <c r="C109" s="205"/>
      <c r="D109" s="216" t="s">
        <v>147</v>
      </c>
      <c r="E109" s="217" t="s">
        <v>22</v>
      </c>
      <c r="F109" s="218" t="s">
        <v>170</v>
      </c>
      <c r="G109" s="205"/>
      <c r="H109" s="219">
        <v>92.555999999999997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147</v>
      </c>
      <c r="AU109" s="215" t="s">
        <v>84</v>
      </c>
      <c r="AV109" s="11" t="s">
        <v>84</v>
      </c>
      <c r="AW109" s="11" t="s">
        <v>39</v>
      </c>
      <c r="AX109" s="11" t="s">
        <v>75</v>
      </c>
      <c r="AY109" s="215" t="s">
        <v>138</v>
      </c>
    </row>
    <row r="110" spans="2:65" s="12" customFormat="1" ht="13.5">
      <c r="B110" s="220"/>
      <c r="C110" s="221"/>
      <c r="D110" s="216" t="s">
        <v>147</v>
      </c>
      <c r="E110" s="222" t="s">
        <v>22</v>
      </c>
      <c r="F110" s="223" t="s">
        <v>161</v>
      </c>
      <c r="G110" s="221"/>
      <c r="H110" s="224">
        <v>306.65199999999999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147</v>
      </c>
      <c r="AU110" s="230" t="s">
        <v>84</v>
      </c>
      <c r="AV110" s="12" t="s">
        <v>145</v>
      </c>
      <c r="AW110" s="12" t="s">
        <v>39</v>
      </c>
      <c r="AX110" s="12" t="s">
        <v>75</v>
      </c>
      <c r="AY110" s="230" t="s">
        <v>138</v>
      </c>
    </row>
    <row r="111" spans="2:65" s="11" customFormat="1" ht="13.5">
      <c r="B111" s="204"/>
      <c r="C111" s="205"/>
      <c r="D111" s="206" t="s">
        <v>147</v>
      </c>
      <c r="E111" s="207" t="s">
        <v>22</v>
      </c>
      <c r="F111" s="208" t="s">
        <v>171</v>
      </c>
      <c r="G111" s="205"/>
      <c r="H111" s="209">
        <v>153.32599999999999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147</v>
      </c>
      <c r="AU111" s="215" t="s">
        <v>84</v>
      </c>
      <c r="AV111" s="11" t="s">
        <v>84</v>
      </c>
      <c r="AW111" s="11" t="s">
        <v>39</v>
      </c>
      <c r="AX111" s="11" t="s">
        <v>24</v>
      </c>
      <c r="AY111" s="215" t="s">
        <v>138</v>
      </c>
    </row>
    <row r="112" spans="2:65" s="1" customFormat="1" ht="22.5" customHeight="1">
      <c r="B112" s="40"/>
      <c r="C112" s="192" t="s">
        <v>172</v>
      </c>
      <c r="D112" s="192" t="s">
        <v>141</v>
      </c>
      <c r="E112" s="193" t="s">
        <v>173</v>
      </c>
      <c r="F112" s="194" t="s">
        <v>174</v>
      </c>
      <c r="G112" s="195" t="s">
        <v>144</v>
      </c>
      <c r="H112" s="196">
        <v>23.5</v>
      </c>
      <c r="I112" s="197"/>
      <c r="J112" s="198">
        <f>ROUND(I112*H112,2)</f>
        <v>0</v>
      </c>
      <c r="K112" s="194" t="s">
        <v>155</v>
      </c>
      <c r="L112" s="60"/>
      <c r="M112" s="199" t="s">
        <v>22</v>
      </c>
      <c r="N112" s="200" t="s">
        <v>46</v>
      </c>
      <c r="O112" s="41"/>
      <c r="P112" s="201">
        <f>O112*H112</f>
        <v>0</v>
      </c>
      <c r="Q112" s="201">
        <v>0.04</v>
      </c>
      <c r="R112" s="201">
        <f>Q112*H112</f>
        <v>0.94000000000000006</v>
      </c>
      <c r="S112" s="201">
        <v>0</v>
      </c>
      <c r="T112" s="202">
        <f>S112*H112</f>
        <v>0</v>
      </c>
      <c r="AR112" s="23" t="s">
        <v>145</v>
      </c>
      <c r="AT112" s="23" t="s">
        <v>141</v>
      </c>
      <c r="AU112" s="23" t="s">
        <v>84</v>
      </c>
      <c r="AY112" s="23" t="s">
        <v>138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24</v>
      </c>
      <c r="BK112" s="203">
        <f>ROUND(I112*H112,2)</f>
        <v>0</v>
      </c>
      <c r="BL112" s="23" t="s">
        <v>145</v>
      </c>
      <c r="BM112" s="23" t="s">
        <v>175</v>
      </c>
    </row>
    <row r="113" spans="2:65" s="11" customFormat="1" ht="13.5">
      <c r="B113" s="204"/>
      <c r="C113" s="205"/>
      <c r="D113" s="206" t="s">
        <v>147</v>
      </c>
      <c r="E113" s="207" t="s">
        <v>22</v>
      </c>
      <c r="F113" s="208" t="s">
        <v>176</v>
      </c>
      <c r="G113" s="205"/>
      <c r="H113" s="209">
        <v>23.5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147</v>
      </c>
      <c r="AU113" s="215" t="s">
        <v>84</v>
      </c>
      <c r="AV113" s="11" t="s">
        <v>84</v>
      </c>
      <c r="AW113" s="11" t="s">
        <v>39</v>
      </c>
      <c r="AX113" s="11" t="s">
        <v>24</v>
      </c>
      <c r="AY113" s="215" t="s">
        <v>138</v>
      </c>
    </row>
    <row r="114" spans="2:65" s="1" customFormat="1" ht="31.5" customHeight="1">
      <c r="B114" s="40"/>
      <c r="C114" s="192" t="s">
        <v>162</v>
      </c>
      <c r="D114" s="192" t="s">
        <v>141</v>
      </c>
      <c r="E114" s="193" t="s">
        <v>177</v>
      </c>
      <c r="F114" s="194" t="s">
        <v>178</v>
      </c>
      <c r="G114" s="195" t="s">
        <v>144</v>
      </c>
      <c r="H114" s="196">
        <v>47.749000000000002</v>
      </c>
      <c r="I114" s="197"/>
      <c r="J114" s="198">
        <f>ROUND(I114*H114,2)</f>
        <v>0</v>
      </c>
      <c r="K114" s="194" t="s">
        <v>155</v>
      </c>
      <c r="L114" s="60"/>
      <c r="M114" s="199" t="s">
        <v>22</v>
      </c>
      <c r="N114" s="200" t="s">
        <v>46</v>
      </c>
      <c r="O114" s="41"/>
      <c r="P114" s="201">
        <f>O114*H114</f>
        <v>0</v>
      </c>
      <c r="Q114" s="201">
        <v>4.8900000000000002E-3</v>
      </c>
      <c r="R114" s="201">
        <f>Q114*H114</f>
        <v>0.23349261000000002</v>
      </c>
      <c r="S114" s="201">
        <v>0</v>
      </c>
      <c r="T114" s="202">
        <f>S114*H114</f>
        <v>0</v>
      </c>
      <c r="AR114" s="23" t="s">
        <v>145</v>
      </c>
      <c r="AT114" s="23" t="s">
        <v>141</v>
      </c>
      <c r="AU114" s="23" t="s">
        <v>84</v>
      </c>
      <c r="AY114" s="23" t="s">
        <v>138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24</v>
      </c>
      <c r="BK114" s="203">
        <f>ROUND(I114*H114,2)</f>
        <v>0</v>
      </c>
      <c r="BL114" s="23" t="s">
        <v>145</v>
      </c>
      <c r="BM114" s="23" t="s">
        <v>179</v>
      </c>
    </row>
    <row r="115" spans="2:65" s="11" customFormat="1" ht="13.5">
      <c r="B115" s="204"/>
      <c r="C115" s="205"/>
      <c r="D115" s="216" t="s">
        <v>147</v>
      </c>
      <c r="E115" s="217" t="s">
        <v>22</v>
      </c>
      <c r="F115" s="218" t="s">
        <v>180</v>
      </c>
      <c r="G115" s="205"/>
      <c r="H115" s="219">
        <v>11.542</v>
      </c>
      <c r="I115" s="210"/>
      <c r="J115" s="205"/>
      <c r="K115" s="205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147</v>
      </c>
      <c r="AU115" s="215" t="s">
        <v>84</v>
      </c>
      <c r="AV115" s="11" t="s">
        <v>84</v>
      </c>
      <c r="AW115" s="11" t="s">
        <v>39</v>
      </c>
      <c r="AX115" s="11" t="s">
        <v>75</v>
      </c>
      <c r="AY115" s="215" t="s">
        <v>138</v>
      </c>
    </row>
    <row r="116" spans="2:65" s="11" customFormat="1" ht="13.5">
      <c r="B116" s="204"/>
      <c r="C116" s="205"/>
      <c r="D116" s="216" t="s">
        <v>147</v>
      </c>
      <c r="E116" s="217" t="s">
        <v>22</v>
      </c>
      <c r="F116" s="218" t="s">
        <v>181</v>
      </c>
      <c r="G116" s="205"/>
      <c r="H116" s="219">
        <v>36.207000000000001</v>
      </c>
      <c r="I116" s="210"/>
      <c r="J116" s="205"/>
      <c r="K116" s="205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147</v>
      </c>
      <c r="AU116" s="215" t="s">
        <v>84</v>
      </c>
      <c r="AV116" s="11" t="s">
        <v>84</v>
      </c>
      <c r="AW116" s="11" t="s">
        <v>39</v>
      </c>
      <c r="AX116" s="11" t="s">
        <v>75</v>
      </c>
      <c r="AY116" s="215" t="s">
        <v>138</v>
      </c>
    </row>
    <row r="117" spans="2:65" s="12" customFormat="1" ht="13.5">
      <c r="B117" s="220"/>
      <c r="C117" s="221"/>
      <c r="D117" s="206" t="s">
        <v>147</v>
      </c>
      <c r="E117" s="231" t="s">
        <v>22</v>
      </c>
      <c r="F117" s="232" t="s">
        <v>161</v>
      </c>
      <c r="G117" s="221"/>
      <c r="H117" s="233">
        <v>47.749000000000002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147</v>
      </c>
      <c r="AU117" s="230" t="s">
        <v>84</v>
      </c>
      <c r="AV117" s="12" t="s">
        <v>145</v>
      </c>
      <c r="AW117" s="12" t="s">
        <v>39</v>
      </c>
      <c r="AX117" s="12" t="s">
        <v>24</v>
      </c>
      <c r="AY117" s="230" t="s">
        <v>138</v>
      </c>
    </row>
    <row r="118" spans="2:65" s="1" customFormat="1" ht="22.5" customHeight="1">
      <c r="B118" s="40"/>
      <c r="C118" s="192" t="s">
        <v>182</v>
      </c>
      <c r="D118" s="192" t="s">
        <v>141</v>
      </c>
      <c r="E118" s="193" t="s">
        <v>183</v>
      </c>
      <c r="F118" s="194" t="s">
        <v>184</v>
      </c>
      <c r="G118" s="195" t="s">
        <v>144</v>
      </c>
      <c r="H118" s="196">
        <v>19.286999999999999</v>
      </c>
      <c r="I118" s="197"/>
      <c r="J118" s="198">
        <f>ROUND(I118*H118,2)</f>
        <v>0</v>
      </c>
      <c r="K118" s="194" t="s">
        <v>155</v>
      </c>
      <c r="L118" s="60"/>
      <c r="M118" s="199" t="s">
        <v>22</v>
      </c>
      <c r="N118" s="200" t="s">
        <v>46</v>
      </c>
      <c r="O118" s="41"/>
      <c r="P118" s="201">
        <f>O118*H118</f>
        <v>0</v>
      </c>
      <c r="Q118" s="201">
        <v>3.0000000000000001E-3</v>
      </c>
      <c r="R118" s="201">
        <f>Q118*H118</f>
        <v>5.7860999999999996E-2</v>
      </c>
      <c r="S118" s="201">
        <v>0</v>
      </c>
      <c r="T118" s="202">
        <f>S118*H118</f>
        <v>0</v>
      </c>
      <c r="AR118" s="23" t="s">
        <v>145</v>
      </c>
      <c r="AT118" s="23" t="s">
        <v>141</v>
      </c>
      <c r="AU118" s="23" t="s">
        <v>84</v>
      </c>
      <c r="AY118" s="23" t="s">
        <v>138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24</v>
      </c>
      <c r="BK118" s="203">
        <f>ROUND(I118*H118,2)</f>
        <v>0</v>
      </c>
      <c r="BL118" s="23" t="s">
        <v>145</v>
      </c>
      <c r="BM118" s="23" t="s">
        <v>185</v>
      </c>
    </row>
    <row r="119" spans="2:65" s="11" customFormat="1" ht="13.5">
      <c r="B119" s="204"/>
      <c r="C119" s="205"/>
      <c r="D119" s="216" t="s">
        <v>147</v>
      </c>
      <c r="E119" s="217" t="s">
        <v>22</v>
      </c>
      <c r="F119" s="218" t="s">
        <v>186</v>
      </c>
      <c r="G119" s="205"/>
      <c r="H119" s="219">
        <v>5.7709999999999999</v>
      </c>
      <c r="I119" s="210"/>
      <c r="J119" s="205"/>
      <c r="K119" s="205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147</v>
      </c>
      <c r="AU119" s="215" t="s">
        <v>84</v>
      </c>
      <c r="AV119" s="11" t="s">
        <v>84</v>
      </c>
      <c r="AW119" s="11" t="s">
        <v>39</v>
      </c>
      <c r="AX119" s="11" t="s">
        <v>75</v>
      </c>
      <c r="AY119" s="215" t="s">
        <v>138</v>
      </c>
    </row>
    <row r="120" spans="2:65" s="11" customFormat="1" ht="13.5">
      <c r="B120" s="204"/>
      <c r="C120" s="205"/>
      <c r="D120" s="216" t="s">
        <v>147</v>
      </c>
      <c r="E120" s="217" t="s">
        <v>22</v>
      </c>
      <c r="F120" s="218" t="s">
        <v>187</v>
      </c>
      <c r="G120" s="205"/>
      <c r="H120" s="219">
        <v>6.3659999999999997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147</v>
      </c>
      <c r="AU120" s="215" t="s">
        <v>84</v>
      </c>
      <c r="AV120" s="11" t="s">
        <v>84</v>
      </c>
      <c r="AW120" s="11" t="s">
        <v>39</v>
      </c>
      <c r="AX120" s="11" t="s">
        <v>75</v>
      </c>
      <c r="AY120" s="215" t="s">
        <v>138</v>
      </c>
    </row>
    <row r="121" spans="2:65" s="11" customFormat="1" ht="13.5">
      <c r="B121" s="204"/>
      <c r="C121" s="205"/>
      <c r="D121" s="216" t="s">
        <v>147</v>
      </c>
      <c r="E121" s="217" t="s">
        <v>22</v>
      </c>
      <c r="F121" s="218" t="s">
        <v>188</v>
      </c>
      <c r="G121" s="205"/>
      <c r="H121" s="219">
        <v>7.15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147</v>
      </c>
      <c r="AU121" s="215" t="s">
        <v>84</v>
      </c>
      <c r="AV121" s="11" t="s">
        <v>84</v>
      </c>
      <c r="AW121" s="11" t="s">
        <v>39</v>
      </c>
      <c r="AX121" s="11" t="s">
        <v>75</v>
      </c>
      <c r="AY121" s="215" t="s">
        <v>138</v>
      </c>
    </row>
    <row r="122" spans="2:65" s="12" customFormat="1" ht="13.5">
      <c r="B122" s="220"/>
      <c r="C122" s="221"/>
      <c r="D122" s="206" t="s">
        <v>147</v>
      </c>
      <c r="E122" s="231" t="s">
        <v>22</v>
      </c>
      <c r="F122" s="232" t="s">
        <v>161</v>
      </c>
      <c r="G122" s="221"/>
      <c r="H122" s="233">
        <v>19.286999999999999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147</v>
      </c>
      <c r="AU122" s="230" t="s">
        <v>84</v>
      </c>
      <c r="AV122" s="12" t="s">
        <v>145</v>
      </c>
      <c r="AW122" s="12" t="s">
        <v>39</v>
      </c>
      <c r="AX122" s="12" t="s">
        <v>24</v>
      </c>
      <c r="AY122" s="230" t="s">
        <v>138</v>
      </c>
    </row>
    <row r="123" spans="2:65" s="1" customFormat="1" ht="22.5" customHeight="1">
      <c r="B123" s="40"/>
      <c r="C123" s="192" t="s">
        <v>189</v>
      </c>
      <c r="D123" s="192" t="s">
        <v>141</v>
      </c>
      <c r="E123" s="193" t="s">
        <v>190</v>
      </c>
      <c r="F123" s="194" t="s">
        <v>191</v>
      </c>
      <c r="G123" s="195" t="s">
        <v>144</v>
      </c>
      <c r="H123" s="196">
        <v>6.5</v>
      </c>
      <c r="I123" s="197"/>
      <c r="J123" s="198">
        <f>ROUND(I123*H123,2)</f>
        <v>0</v>
      </c>
      <c r="K123" s="194" t="s">
        <v>155</v>
      </c>
      <c r="L123" s="60"/>
      <c r="M123" s="199" t="s">
        <v>22</v>
      </c>
      <c r="N123" s="200" t="s">
        <v>46</v>
      </c>
      <c r="O123" s="41"/>
      <c r="P123" s="201">
        <f>O123*H123</f>
        <v>0</v>
      </c>
      <c r="Q123" s="201">
        <v>3.0450000000000001E-2</v>
      </c>
      <c r="R123" s="201">
        <f>Q123*H123</f>
        <v>0.19792500000000002</v>
      </c>
      <c r="S123" s="201">
        <v>0</v>
      </c>
      <c r="T123" s="202">
        <f>S123*H123</f>
        <v>0</v>
      </c>
      <c r="AR123" s="23" t="s">
        <v>145</v>
      </c>
      <c r="AT123" s="23" t="s">
        <v>141</v>
      </c>
      <c r="AU123" s="23" t="s">
        <v>84</v>
      </c>
      <c r="AY123" s="23" t="s">
        <v>138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24</v>
      </c>
      <c r="BK123" s="203">
        <f>ROUND(I123*H123,2)</f>
        <v>0</v>
      </c>
      <c r="BL123" s="23" t="s">
        <v>145</v>
      </c>
      <c r="BM123" s="23" t="s">
        <v>192</v>
      </c>
    </row>
    <row r="124" spans="2:65" s="1" customFormat="1" ht="22.5" customHeight="1">
      <c r="B124" s="40"/>
      <c r="C124" s="192" t="s">
        <v>193</v>
      </c>
      <c r="D124" s="192" t="s">
        <v>141</v>
      </c>
      <c r="E124" s="193" t="s">
        <v>194</v>
      </c>
      <c r="F124" s="194" t="s">
        <v>195</v>
      </c>
      <c r="G124" s="195" t="s">
        <v>144</v>
      </c>
      <c r="H124" s="196">
        <v>3</v>
      </c>
      <c r="I124" s="197"/>
      <c r="J124" s="198">
        <f>ROUND(I124*H124,2)</f>
        <v>0</v>
      </c>
      <c r="K124" s="194" t="s">
        <v>155</v>
      </c>
      <c r="L124" s="60"/>
      <c r="M124" s="199" t="s">
        <v>22</v>
      </c>
      <c r="N124" s="200" t="s">
        <v>46</v>
      </c>
      <c r="O124" s="41"/>
      <c r="P124" s="201">
        <f>O124*H124</f>
        <v>0</v>
      </c>
      <c r="Q124" s="201">
        <v>3.3579999999999999E-2</v>
      </c>
      <c r="R124" s="201">
        <f>Q124*H124</f>
        <v>0.10074</v>
      </c>
      <c r="S124" s="201">
        <v>0</v>
      </c>
      <c r="T124" s="202">
        <f>S124*H124</f>
        <v>0</v>
      </c>
      <c r="AR124" s="23" t="s">
        <v>145</v>
      </c>
      <c r="AT124" s="23" t="s">
        <v>141</v>
      </c>
      <c r="AU124" s="23" t="s">
        <v>84</v>
      </c>
      <c r="AY124" s="23" t="s">
        <v>138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24</v>
      </c>
      <c r="BK124" s="203">
        <f>ROUND(I124*H124,2)</f>
        <v>0</v>
      </c>
      <c r="BL124" s="23" t="s">
        <v>145</v>
      </c>
      <c r="BM124" s="23" t="s">
        <v>196</v>
      </c>
    </row>
    <row r="125" spans="2:65" s="1" customFormat="1" ht="31.5" customHeight="1">
      <c r="B125" s="40"/>
      <c r="C125" s="192" t="s">
        <v>29</v>
      </c>
      <c r="D125" s="192" t="s">
        <v>141</v>
      </c>
      <c r="E125" s="193" t="s">
        <v>197</v>
      </c>
      <c r="F125" s="194" t="s">
        <v>198</v>
      </c>
      <c r="G125" s="195" t="s">
        <v>144</v>
      </c>
      <c r="H125" s="196">
        <v>204.596</v>
      </c>
      <c r="I125" s="197"/>
      <c r="J125" s="198">
        <f>ROUND(I125*H125,2)</f>
        <v>0</v>
      </c>
      <c r="K125" s="194" t="s">
        <v>155</v>
      </c>
      <c r="L125" s="60"/>
      <c r="M125" s="199" t="s">
        <v>22</v>
      </c>
      <c r="N125" s="200" t="s">
        <v>46</v>
      </c>
      <c r="O125" s="41"/>
      <c r="P125" s="201">
        <f>O125*H125</f>
        <v>0</v>
      </c>
      <c r="Q125" s="201">
        <v>2.6200000000000001E-2</v>
      </c>
      <c r="R125" s="201">
        <f>Q125*H125</f>
        <v>5.3604152000000003</v>
      </c>
      <c r="S125" s="201">
        <v>0</v>
      </c>
      <c r="T125" s="202">
        <f>S125*H125</f>
        <v>0</v>
      </c>
      <c r="AR125" s="23" t="s">
        <v>145</v>
      </c>
      <c r="AT125" s="23" t="s">
        <v>141</v>
      </c>
      <c r="AU125" s="23" t="s">
        <v>84</v>
      </c>
      <c r="AY125" s="23" t="s">
        <v>138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24</v>
      </c>
      <c r="BK125" s="203">
        <f>ROUND(I125*H125,2)</f>
        <v>0</v>
      </c>
      <c r="BL125" s="23" t="s">
        <v>145</v>
      </c>
      <c r="BM125" s="23" t="s">
        <v>199</v>
      </c>
    </row>
    <row r="126" spans="2:65" s="11" customFormat="1" ht="13.5">
      <c r="B126" s="204"/>
      <c r="C126" s="205"/>
      <c r="D126" s="206" t="s">
        <v>147</v>
      </c>
      <c r="E126" s="207" t="s">
        <v>22</v>
      </c>
      <c r="F126" s="208" t="s">
        <v>200</v>
      </c>
      <c r="G126" s="205"/>
      <c r="H126" s="209">
        <v>204.596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147</v>
      </c>
      <c r="AU126" s="215" t="s">
        <v>84</v>
      </c>
      <c r="AV126" s="11" t="s">
        <v>84</v>
      </c>
      <c r="AW126" s="11" t="s">
        <v>39</v>
      </c>
      <c r="AX126" s="11" t="s">
        <v>24</v>
      </c>
      <c r="AY126" s="215" t="s">
        <v>138</v>
      </c>
    </row>
    <row r="127" spans="2:65" s="1" customFormat="1" ht="31.5" customHeight="1">
      <c r="B127" s="40"/>
      <c r="C127" s="192" t="s">
        <v>201</v>
      </c>
      <c r="D127" s="192" t="s">
        <v>141</v>
      </c>
      <c r="E127" s="193" t="s">
        <v>202</v>
      </c>
      <c r="F127" s="194" t="s">
        <v>203</v>
      </c>
      <c r="G127" s="195" t="s">
        <v>144</v>
      </c>
      <c r="H127" s="196">
        <v>92.555999999999997</v>
      </c>
      <c r="I127" s="197"/>
      <c r="J127" s="198">
        <f>ROUND(I127*H127,2)</f>
        <v>0</v>
      </c>
      <c r="K127" s="194" t="s">
        <v>155</v>
      </c>
      <c r="L127" s="60"/>
      <c r="M127" s="199" t="s">
        <v>22</v>
      </c>
      <c r="N127" s="200" t="s">
        <v>46</v>
      </c>
      <c r="O127" s="41"/>
      <c r="P127" s="201">
        <f>O127*H127</f>
        <v>0</v>
      </c>
      <c r="Q127" s="201">
        <v>2.8400000000000002E-2</v>
      </c>
      <c r="R127" s="201">
        <f>Q127*H127</f>
        <v>2.6285904000000002</v>
      </c>
      <c r="S127" s="201">
        <v>0</v>
      </c>
      <c r="T127" s="202">
        <f>S127*H127</f>
        <v>0</v>
      </c>
      <c r="AR127" s="23" t="s">
        <v>145</v>
      </c>
      <c r="AT127" s="23" t="s">
        <v>141</v>
      </c>
      <c r="AU127" s="23" t="s">
        <v>84</v>
      </c>
      <c r="AY127" s="23" t="s">
        <v>138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24</v>
      </c>
      <c r="BK127" s="203">
        <f>ROUND(I127*H127,2)</f>
        <v>0</v>
      </c>
      <c r="BL127" s="23" t="s">
        <v>145</v>
      </c>
      <c r="BM127" s="23" t="s">
        <v>204</v>
      </c>
    </row>
    <row r="128" spans="2:65" s="11" customFormat="1" ht="13.5">
      <c r="B128" s="204"/>
      <c r="C128" s="205"/>
      <c r="D128" s="206" t="s">
        <v>147</v>
      </c>
      <c r="E128" s="207" t="s">
        <v>22</v>
      </c>
      <c r="F128" s="208" t="s">
        <v>205</v>
      </c>
      <c r="G128" s="205"/>
      <c r="H128" s="209">
        <v>92.555999999999997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147</v>
      </c>
      <c r="AU128" s="215" t="s">
        <v>84</v>
      </c>
      <c r="AV128" s="11" t="s">
        <v>84</v>
      </c>
      <c r="AW128" s="11" t="s">
        <v>39</v>
      </c>
      <c r="AX128" s="11" t="s">
        <v>24</v>
      </c>
      <c r="AY128" s="215" t="s">
        <v>138</v>
      </c>
    </row>
    <row r="129" spans="2:65" s="1" customFormat="1" ht="22.5" customHeight="1">
      <c r="B129" s="40"/>
      <c r="C129" s="192" t="s">
        <v>206</v>
      </c>
      <c r="D129" s="192" t="s">
        <v>141</v>
      </c>
      <c r="E129" s="193" t="s">
        <v>207</v>
      </c>
      <c r="F129" s="194" t="s">
        <v>208</v>
      </c>
      <c r="G129" s="195" t="s">
        <v>209</v>
      </c>
      <c r="H129" s="196">
        <v>1.8280000000000001</v>
      </c>
      <c r="I129" s="197"/>
      <c r="J129" s="198">
        <f>ROUND(I129*H129,2)</f>
        <v>0</v>
      </c>
      <c r="K129" s="194" t="s">
        <v>155</v>
      </c>
      <c r="L129" s="60"/>
      <c r="M129" s="199" t="s">
        <v>22</v>
      </c>
      <c r="N129" s="200" t="s">
        <v>46</v>
      </c>
      <c r="O129" s="41"/>
      <c r="P129" s="201">
        <f>O129*H129</f>
        <v>0</v>
      </c>
      <c r="Q129" s="201">
        <v>2.2563399999999998</v>
      </c>
      <c r="R129" s="201">
        <f>Q129*H129</f>
        <v>4.1245895199999998</v>
      </c>
      <c r="S129" s="201">
        <v>0</v>
      </c>
      <c r="T129" s="202">
        <f>S129*H129</f>
        <v>0</v>
      </c>
      <c r="AR129" s="23" t="s">
        <v>145</v>
      </c>
      <c r="AT129" s="23" t="s">
        <v>141</v>
      </c>
      <c r="AU129" s="23" t="s">
        <v>84</v>
      </c>
      <c r="AY129" s="23" t="s">
        <v>138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24</v>
      </c>
      <c r="BK129" s="203">
        <f>ROUND(I129*H129,2)</f>
        <v>0</v>
      </c>
      <c r="BL129" s="23" t="s">
        <v>145</v>
      </c>
      <c r="BM129" s="23" t="s">
        <v>210</v>
      </c>
    </row>
    <row r="130" spans="2:65" s="11" customFormat="1" ht="13.5">
      <c r="B130" s="204"/>
      <c r="C130" s="205"/>
      <c r="D130" s="206" t="s">
        <v>147</v>
      </c>
      <c r="E130" s="207" t="s">
        <v>22</v>
      </c>
      <c r="F130" s="208" t="s">
        <v>211</v>
      </c>
      <c r="G130" s="205"/>
      <c r="H130" s="209">
        <v>1.8280000000000001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147</v>
      </c>
      <c r="AU130" s="215" t="s">
        <v>84</v>
      </c>
      <c r="AV130" s="11" t="s">
        <v>84</v>
      </c>
      <c r="AW130" s="11" t="s">
        <v>39</v>
      </c>
      <c r="AX130" s="11" t="s">
        <v>24</v>
      </c>
      <c r="AY130" s="215" t="s">
        <v>138</v>
      </c>
    </row>
    <row r="131" spans="2:65" s="1" customFormat="1" ht="44.25" customHeight="1">
      <c r="B131" s="40"/>
      <c r="C131" s="192" t="s">
        <v>212</v>
      </c>
      <c r="D131" s="192" t="s">
        <v>141</v>
      </c>
      <c r="E131" s="193" t="s">
        <v>213</v>
      </c>
      <c r="F131" s="194" t="s">
        <v>214</v>
      </c>
      <c r="G131" s="195" t="s">
        <v>144</v>
      </c>
      <c r="H131" s="196">
        <v>36.564999999999998</v>
      </c>
      <c r="I131" s="197"/>
      <c r="J131" s="198">
        <f>ROUND(I131*H131,2)</f>
        <v>0</v>
      </c>
      <c r="K131" s="194" t="s">
        <v>155</v>
      </c>
      <c r="L131" s="60"/>
      <c r="M131" s="199" t="s">
        <v>22</v>
      </c>
      <c r="N131" s="200" t="s">
        <v>46</v>
      </c>
      <c r="O131" s="41"/>
      <c r="P131" s="201">
        <f>O131*H131</f>
        <v>0</v>
      </c>
      <c r="Q131" s="201">
        <v>7.102E-2</v>
      </c>
      <c r="R131" s="201">
        <f>Q131*H131</f>
        <v>2.5968462999999997</v>
      </c>
      <c r="S131" s="201">
        <v>0</v>
      </c>
      <c r="T131" s="202">
        <f>S131*H131</f>
        <v>0</v>
      </c>
      <c r="AR131" s="23" t="s">
        <v>145</v>
      </c>
      <c r="AT131" s="23" t="s">
        <v>141</v>
      </c>
      <c r="AU131" s="23" t="s">
        <v>84</v>
      </c>
      <c r="AY131" s="23" t="s">
        <v>138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24</v>
      </c>
      <c r="BK131" s="203">
        <f>ROUND(I131*H131,2)</f>
        <v>0</v>
      </c>
      <c r="BL131" s="23" t="s">
        <v>145</v>
      </c>
      <c r="BM131" s="23" t="s">
        <v>215</v>
      </c>
    </row>
    <row r="132" spans="2:65" s="11" customFormat="1" ht="13.5">
      <c r="B132" s="204"/>
      <c r="C132" s="205"/>
      <c r="D132" s="206" t="s">
        <v>147</v>
      </c>
      <c r="E132" s="207" t="s">
        <v>22</v>
      </c>
      <c r="F132" s="208" t="s">
        <v>216</v>
      </c>
      <c r="G132" s="205"/>
      <c r="H132" s="209">
        <v>36.564999999999998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147</v>
      </c>
      <c r="AU132" s="215" t="s">
        <v>84</v>
      </c>
      <c r="AV132" s="11" t="s">
        <v>84</v>
      </c>
      <c r="AW132" s="11" t="s">
        <v>39</v>
      </c>
      <c r="AX132" s="11" t="s">
        <v>24</v>
      </c>
      <c r="AY132" s="215" t="s">
        <v>138</v>
      </c>
    </row>
    <row r="133" spans="2:65" s="1" customFormat="1" ht="31.5" customHeight="1">
      <c r="B133" s="40"/>
      <c r="C133" s="192" t="s">
        <v>217</v>
      </c>
      <c r="D133" s="192" t="s">
        <v>141</v>
      </c>
      <c r="E133" s="193" t="s">
        <v>218</v>
      </c>
      <c r="F133" s="194" t="s">
        <v>219</v>
      </c>
      <c r="G133" s="195" t="s">
        <v>220</v>
      </c>
      <c r="H133" s="196">
        <v>2</v>
      </c>
      <c r="I133" s="197"/>
      <c r="J133" s="198">
        <f>ROUND(I133*H133,2)</f>
        <v>0</v>
      </c>
      <c r="K133" s="194" t="s">
        <v>155</v>
      </c>
      <c r="L133" s="60"/>
      <c r="M133" s="199" t="s">
        <v>22</v>
      </c>
      <c r="N133" s="200" t="s">
        <v>46</v>
      </c>
      <c r="O133" s="41"/>
      <c r="P133" s="201">
        <f>O133*H133</f>
        <v>0</v>
      </c>
      <c r="Q133" s="201">
        <v>1.6979999999999999E-2</v>
      </c>
      <c r="R133" s="201">
        <f>Q133*H133</f>
        <v>3.3959999999999997E-2</v>
      </c>
      <c r="S133" s="201">
        <v>0</v>
      </c>
      <c r="T133" s="202">
        <f>S133*H133</f>
        <v>0</v>
      </c>
      <c r="AR133" s="23" t="s">
        <v>145</v>
      </c>
      <c r="AT133" s="23" t="s">
        <v>141</v>
      </c>
      <c r="AU133" s="23" t="s">
        <v>84</v>
      </c>
      <c r="AY133" s="23" t="s">
        <v>138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24</v>
      </c>
      <c r="BK133" s="203">
        <f>ROUND(I133*H133,2)</f>
        <v>0</v>
      </c>
      <c r="BL133" s="23" t="s">
        <v>145</v>
      </c>
      <c r="BM133" s="23" t="s">
        <v>221</v>
      </c>
    </row>
    <row r="134" spans="2:65" s="1" customFormat="1" ht="31.5" customHeight="1">
      <c r="B134" s="40"/>
      <c r="C134" s="192" t="s">
        <v>10</v>
      </c>
      <c r="D134" s="192" t="s">
        <v>141</v>
      </c>
      <c r="E134" s="193" t="s">
        <v>222</v>
      </c>
      <c r="F134" s="194" t="s">
        <v>223</v>
      </c>
      <c r="G134" s="195" t="s">
        <v>220</v>
      </c>
      <c r="H134" s="196">
        <v>8</v>
      </c>
      <c r="I134" s="197"/>
      <c r="J134" s="198">
        <f>ROUND(I134*H134,2)</f>
        <v>0</v>
      </c>
      <c r="K134" s="194" t="s">
        <v>155</v>
      </c>
      <c r="L134" s="60"/>
      <c r="M134" s="199" t="s">
        <v>22</v>
      </c>
      <c r="N134" s="200" t="s">
        <v>46</v>
      </c>
      <c r="O134" s="41"/>
      <c r="P134" s="201">
        <f>O134*H134</f>
        <v>0</v>
      </c>
      <c r="Q134" s="201">
        <v>4.684E-2</v>
      </c>
      <c r="R134" s="201">
        <f>Q134*H134</f>
        <v>0.37472</v>
      </c>
      <c r="S134" s="201">
        <v>0</v>
      </c>
      <c r="T134" s="202">
        <f>S134*H134</f>
        <v>0</v>
      </c>
      <c r="AR134" s="23" t="s">
        <v>145</v>
      </c>
      <c r="AT134" s="23" t="s">
        <v>141</v>
      </c>
      <c r="AU134" s="23" t="s">
        <v>84</v>
      </c>
      <c r="AY134" s="23" t="s">
        <v>138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24</v>
      </c>
      <c r="BK134" s="203">
        <f>ROUND(I134*H134,2)</f>
        <v>0</v>
      </c>
      <c r="BL134" s="23" t="s">
        <v>145</v>
      </c>
      <c r="BM134" s="23" t="s">
        <v>224</v>
      </c>
    </row>
    <row r="135" spans="2:65" s="10" customFormat="1" ht="29.85" customHeight="1">
      <c r="B135" s="175"/>
      <c r="C135" s="176"/>
      <c r="D135" s="189" t="s">
        <v>74</v>
      </c>
      <c r="E135" s="190" t="s">
        <v>193</v>
      </c>
      <c r="F135" s="190" t="s">
        <v>225</v>
      </c>
      <c r="G135" s="176"/>
      <c r="H135" s="176"/>
      <c r="I135" s="179"/>
      <c r="J135" s="191">
        <f>BK135</f>
        <v>0</v>
      </c>
      <c r="K135" s="176"/>
      <c r="L135" s="181"/>
      <c r="M135" s="182"/>
      <c r="N135" s="183"/>
      <c r="O135" s="183"/>
      <c r="P135" s="184">
        <f>SUM(P136:P232)</f>
        <v>0</v>
      </c>
      <c r="Q135" s="183"/>
      <c r="R135" s="184">
        <f>SUM(R136:R232)</f>
        <v>1.2708799999999999E-2</v>
      </c>
      <c r="S135" s="183"/>
      <c r="T135" s="185">
        <f>SUM(T136:T232)</f>
        <v>60.552452000000002</v>
      </c>
      <c r="AR135" s="186" t="s">
        <v>24</v>
      </c>
      <c r="AT135" s="187" t="s">
        <v>74</v>
      </c>
      <c r="AU135" s="187" t="s">
        <v>24</v>
      </c>
      <c r="AY135" s="186" t="s">
        <v>138</v>
      </c>
      <c r="BK135" s="188">
        <f>SUM(BK136:BK232)</f>
        <v>0</v>
      </c>
    </row>
    <row r="136" spans="2:65" s="1" customFormat="1" ht="31.5" customHeight="1">
      <c r="B136" s="40"/>
      <c r="C136" s="192" t="s">
        <v>226</v>
      </c>
      <c r="D136" s="192" t="s">
        <v>141</v>
      </c>
      <c r="E136" s="193" t="s">
        <v>227</v>
      </c>
      <c r="F136" s="194" t="s">
        <v>228</v>
      </c>
      <c r="G136" s="195" t="s">
        <v>144</v>
      </c>
      <c r="H136" s="196">
        <v>75</v>
      </c>
      <c r="I136" s="197"/>
      <c r="J136" s="198">
        <f>ROUND(I136*H136,2)</f>
        <v>0</v>
      </c>
      <c r="K136" s="194" t="s">
        <v>155</v>
      </c>
      <c r="L136" s="60"/>
      <c r="M136" s="199" t="s">
        <v>22</v>
      </c>
      <c r="N136" s="200" t="s">
        <v>46</v>
      </c>
      <c r="O136" s="41"/>
      <c r="P136" s="201">
        <f>O136*H136</f>
        <v>0</v>
      </c>
      <c r="Q136" s="201">
        <v>1.2999999999999999E-4</v>
      </c>
      <c r="R136" s="201">
        <f>Q136*H136</f>
        <v>9.75E-3</v>
      </c>
      <c r="S136" s="201">
        <v>0</v>
      </c>
      <c r="T136" s="202">
        <f>S136*H136</f>
        <v>0</v>
      </c>
      <c r="AR136" s="23" t="s">
        <v>145</v>
      </c>
      <c r="AT136" s="23" t="s">
        <v>141</v>
      </c>
      <c r="AU136" s="23" t="s">
        <v>84</v>
      </c>
      <c r="AY136" s="23" t="s">
        <v>138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24</v>
      </c>
      <c r="BK136" s="203">
        <f>ROUND(I136*H136,2)</f>
        <v>0</v>
      </c>
      <c r="BL136" s="23" t="s">
        <v>145</v>
      </c>
      <c r="BM136" s="23" t="s">
        <v>229</v>
      </c>
    </row>
    <row r="137" spans="2:65" s="11" customFormat="1" ht="13.5">
      <c r="B137" s="204"/>
      <c r="C137" s="205"/>
      <c r="D137" s="206" t="s">
        <v>147</v>
      </c>
      <c r="E137" s="207" t="s">
        <v>22</v>
      </c>
      <c r="F137" s="208" t="s">
        <v>230</v>
      </c>
      <c r="G137" s="205"/>
      <c r="H137" s="209">
        <v>75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147</v>
      </c>
      <c r="AU137" s="215" t="s">
        <v>84</v>
      </c>
      <c r="AV137" s="11" t="s">
        <v>84</v>
      </c>
      <c r="AW137" s="11" t="s">
        <v>39</v>
      </c>
      <c r="AX137" s="11" t="s">
        <v>24</v>
      </c>
      <c r="AY137" s="215" t="s">
        <v>138</v>
      </c>
    </row>
    <row r="138" spans="2:65" s="1" customFormat="1" ht="57" customHeight="1">
      <c r="B138" s="40"/>
      <c r="C138" s="192" t="s">
        <v>231</v>
      </c>
      <c r="D138" s="192" t="s">
        <v>141</v>
      </c>
      <c r="E138" s="193" t="s">
        <v>232</v>
      </c>
      <c r="F138" s="194" t="s">
        <v>233</v>
      </c>
      <c r="G138" s="195" t="s">
        <v>144</v>
      </c>
      <c r="H138" s="196">
        <v>73.97</v>
      </c>
      <c r="I138" s="197"/>
      <c r="J138" s="198">
        <f>ROUND(I138*H138,2)</f>
        <v>0</v>
      </c>
      <c r="K138" s="194" t="s">
        <v>155</v>
      </c>
      <c r="L138" s="60"/>
      <c r="M138" s="199" t="s">
        <v>22</v>
      </c>
      <c r="N138" s="200" t="s">
        <v>46</v>
      </c>
      <c r="O138" s="41"/>
      <c r="P138" s="201">
        <f>O138*H138</f>
        <v>0</v>
      </c>
      <c r="Q138" s="201">
        <v>4.0000000000000003E-5</v>
      </c>
      <c r="R138" s="201">
        <f>Q138*H138</f>
        <v>2.9588000000000001E-3</v>
      </c>
      <c r="S138" s="201">
        <v>0</v>
      </c>
      <c r="T138" s="202">
        <f>S138*H138</f>
        <v>0</v>
      </c>
      <c r="AR138" s="23" t="s">
        <v>145</v>
      </c>
      <c r="AT138" s="23" t="s">
        <v>141</v>
      </c>
      <c r="AU138" s="23" t="s">
        <v>84</v>
      </c>
      <c r="AY138" s="23" t="s">
        <v>138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24</v>
      </c>
      <c r="BK138" s="203">
        <f>ROUND(I138*H138,2)</f>
        <v>0</v>
      </c>
      <c r="BL138" s="23" t="s">
        <v>145</v>
      </c>
      <c r="BM138" s="23" t="s">
        <v>234</v>
      </c>
    </row>
    <row r="139" spans="2:65" s="11" customFormat="1" ht="13.5">
      <c r="B139" s="204"/>
      <c r="C139" s="205"/>
      <c r="D139" s="206" t="s">
        <v>147</v>
      </c>
      <c r="E139" s="207" t="s">
        <v>22</v>
      </c>
      <c r="F139" s="208" t="s">
        <v>235</v>
      </c>
      <c r="G139" s="205"/>
      <c r="H139" s="209">
        <v>73.97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147</v>
      </c>
      <c r="AU139" s="215" t="s">
        <v>84</v>
      </c>
      <c r="AV139" s="11" t="s">
        <v>84</v>
      </c>
      <c r="AW139" s="11" t="s">
        <v>39</v>
      </c>
      <c r="AX139" s="11" t="s">
        <v>24</v>
      </c>
      <c r="AY139" s="215" t="s">
        <v>138</v>
      </c>
    </row>
    <row r="140" spans="2:65" s="1" customFormat="1" ht="22.5" customHeight="1">
      <c r="B140" s="40"/>
      <c r="C140" s="192" t="s">
        <v>236</v>
      </c>
      <c r="D140" s="192" t="s">
        <v>141</v>
      </c>
      <c r="E140" s="193" t="s">
        <v>237</v>
      </c>
      <c r="F140" s="194" t="s">
        <v>238</v>
      </c>
      <c r="G140" s="195" t="s">
        <v>144</v>
      </c>
      <c r="H140" s="196">
        <v>113.95399999999999</v>
      </c>
      <c r="I140" s="197"/>
      <c r="J140" s="198">
        <f>ROUND(I140*H140,2)</f>
        <v>0</v>
      </c>
      <c r="K140" s="194" t="s">
        <v>22</v>
      </c>
      <c r="L140" s="60"/>
      <c r="M140" s="199" t="s">
        <v>22</v>
      </c>
      <c r="N140" s="200" t="s">
        <v>46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0.26100000000000001</v>
      </c>
      <c r="T140" s="202">
        <f>S140*H140</f>
        <v>29.741993999999998</v>
      </c>
      <c r="AR140" s="23" t="s">
        <v>145</v>
      </c>
      <c r="AT140" s="23" t="s">
        <v>141</v>
      </c>
      <c r="AU140" s="23" t="s">
        <v>84</v>
      </c>
      <c r="AY140" s="23" t="s">
        <v>138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24</v>
      </c>
      <c r="BK140" s="203">
        <f>ROUND(I140*H140,2)</f>
        <v>0</v>
      </c>
      <c r="BL140" s="23" t="s">
        <v>145</v>
      </c>
      <c r="BM140" s="23" t="s">
        <v>239</v>
      </c>
    </row>
    <row r="141" spans="2:65" s="11" customFormat="1" ht="13.5">
      <c r="B141" s="204"/>
      <c r="C141" s="205"/>
      <c r="D141" s="216" t="s">
        <v>147</v>
      </c>
      <c r="E141" s="217" t="s">
        <v>22</v>
      </c>
      <c r="F141" s="218" t="s">
        <v>240</v>
      </c>
      <c r="G141" s="205"/>
      <c r="H141" s="219">
        <v>26.004000000000001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147</v>
      </c>
      <c r="AU141" s="215" t="s">
        <v>84</v>
      </c>
      <c r="AV141" s="11" t="s">
        <v>84</v>
      </c>
      <c r="AW141" s="11" t="s">
        <v>39</v>
      </c>
      <c r="AX141" s="11" t="s">
        <v>75</v>
      </c>
      <c r="AY141" s="215" t="s">
        <v>138</v>
      </c>
    </row>
    <row r="142" spans="2:65" s="11" customFormat="1" ht="13.5">
      <c r="B142" s="204"/>
      <c r="C142" s="205"/>
      <c r="D142" s="216" t="s">
        <v>147</v>
      </c>
      <c r="E142" s="217" t="s">
        <v>22</v>
      </c>
      <c r="F142" s="218" t="s">
        <v>241</v>
      </c>
      <c r="G142" s="205"/>
      <c r="H142" s="219">
        <v>7.92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147</v>
      </c>
      <c r="AU142" s="215" t="s">
        <v>84</v>
      </c>
      <c r="AV142" s="11" t="s">
        <v>84</v>
      </c>
      <c r="AW142" s="11" t="s">
        <v>39</v>
      </c>
      <c r="AX142" s="11" t="s">
        <v>75</v>
      </c>
      <c r="AY142" s="215" t="s">
        <v>138</v>
      </c>
    </row>
    <row r="143" spans="2:65" s="11" customFormat="1" ht="13.5">
      <c r="B143" s="204"/>
      <c r="C143" s="205"/>
      <c r="D143" s="216" t="s">
        <v>147</v>
      </c>
      <c r="E143" s="217" t="s">
        <v>22</v>
      </c>
      <c r="F143" s="218" t="s">
        <v>242</v>
      </c>
      <c r="G143" s="205"/>
      <c r="H143" s="219">
        <v>-3.5459999999999998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147</v>
      </c>
      <c r="AU143" s="215" t="s">
        <v>84</v>
      </c>
      <c r="AV143" s="11" t="s">
        <v>84</v>
      </c>
      <c r="AW143" s="11" t="s">
        <v>39</v>
      </c>
      <c r="AX143" s="11" t="s">
        <v>75</v>
      </c>
      <c r="AY143" s="215" t="s">
        <v>138</v>
      </c>
    </row>
    <row r="144" spans="2:65" s="11" customFormat="1" ht="13.5">
      <c r="B144" s="204"/>
      <c r="C144" s="205"/>
      <c r="D144" s="216" t="s">
        <v>147</v>
      </c>
      <c r="E144" s="217" t="s">
        <v>22</v>
      </c>
      <c r="F144" s="218" t="s">
        <v>243</v>
      </c>
      <c r="G144" s="205"/>
      <c r="H144" s="219">
        <v>2.1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147</v>
      </c>
      <c r="AU144" s="215" t="s">
        <v>84</v>
      </c>
      <c r="AV144" s="11" t="s">
        <v>84</v>
      </c>
      <c r="AW144" s="11" t="s">
        <v>39</v>
      </c>
      <c r="AX144" s="11" t="s">
        <v>75</v>
      </c>
      <c r="AY144" s="215" t="s">
        <v>138</v>
      </c>
    </row>
    <row r="145" spans="2:65" s="11" customFormat="1" ht="13.5">
      <c r="B145" s="204"/>
      <c r="C145" s="205"/>
      <c r="D145" s="216" t="s">
        <v>147</v>
      </c>
      <c r="E145" s="217" t="s">
        <v>22</v>
      </c>
      <c r="F145" s="218" t="s">
        <v>244</v>
      </c>
      <c r="G145" s="205"/>
      <c r="H145" s="219">
        <v>16.236000000000001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147</v>
      </c>
      <c r="AU145" s="215" t="s">
        <v>84</v>
      </c>
      <c r="AV145" s="11" t="s">
        <v>84</v>
      </c>
      <c r="AW145" s="11" t="s">
        <v>39</v>
      </c>
      <c r="AX145" s="11" t="s">
        <v>75</v>
      </c>
      <c r="AY145" s="215" t="s">
        <v>138</v>
      </c>
    </row>
    <row r="146" spans="2:65" s="11" customFormat="1" ht="13.5">
      <c r="B146" s="204"/>
      <c r="C146" s="205"/>
      <c r="D146" s="216" t="s">
        <v>147</v>
      </c>
      <c r="E146" s="217" t="s">
        <v>22</v>
      </c>
      <c r="F146" s="218" t="s">
        <v>245</v>
      </c>
      <c r="G146" s="205"/>
      <c r="H146" s="219">
        <v>-2.3639999999999999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147</v>
      </c>
      <c r="AU146" s="215" t="s">
        <v>84</v>
      </c>
      <c r="AV146" s="11" t="s">
        <v>84</v>
      </c>
      <c r="AW146" s="11" t="s">
        <v>39</v>
      </c>
      <c r="AX146" s="11" t="s">
        <v>75</v>
      </c>
      <c r="AY146" s="215" t="s">
        <v>138</v>
      </c>
    </row>
    <row r="147" spans="2:65" s="11" customFormat="1" ht="13.5">
      <c r="B147" s="204"/>
      <c r="C147" s="205"/>
      <c r="D147" s="216" t="s">
        <v>147</v>
      </c>
      <c r="E147" s="217" t="s">
        <v>22</v>
      </c>
      <c r="F147" s="218" t="s">
        <v>246</v>
      </c>
      <c r="G147" s="205"/>
      <c r="H147" s="219">
        <v>13.728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147</v>
      </c>
      <c r="AU147" s="215" t="s">
        <v>84</v>
      </c>
      <c r="AV147" s="11" t="s">
        <v>84</v>
      </c>
      <c r="AW147" s="11" t="s">
        <v>39</v>
      </c>
      <c r="AX147" s="11" t="s">
        <v>75</v>
      </c>
      <c r="AY147" s="215" t="s">
        <v>138</v>
      </c>
    </row>
    <row r="148" spans="2:65" s="11" customFormat="1" ht="13.5">
      <c r="B148" s="204"/>
      <c r="C148" s="205"/>
      <c r="D148" s="216" t="s">
        <v>147</v>
      </c>
      <c r="E148" s="217" t="s">
        <v>22</v>
      </c>
      <c r="F148" s="218" t="s">
        <v>247</v>
      </c>
      <c r="G148" s="205"/>
      <c r="H148" s="219">
        <v>-1.2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147</v>
      </c>
      <c r="AU148" s="215" t="s">
        <v>84</v>
      </c>
      <c r="AV148" s="11" t="s">
        <v>84</v>
      </c>
      <c r="AW148" s="11" t="s">
        <v>39</v>
      </c>
      <c r="AX148" s="11" t="s">
        <v>75</v>
      </c>
      <c r="AY148" s="215" t="s">
        <v>138</v>
      </c>
    </row>
    <row r="149" spans="2:65" s="13" customFormat="1" ht="13.5">
      <c r="B149" s="234"/>
      <c r="C149" s="235"/>
      <c r="D149" s="216" t="s">
        <v>147</v>
      </c>
      <c r="E149" s="236" t="s">
        <v>22</v>
      </c>
      <c r="F149" s="237" t="s">
        <v>248</v>
      </c>
      <c r="G149" s="235"/>
      <c r="H149" s="238">
        <v>58.878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147</v>
      </c>
      <c r="AU149" s="244" t="s">
        <v>84</v>
      </c>
      <c r="AV149" s="13" t="s">
        <v>139</v>
      </c>
      <c r="AW149" s="13" t="s">
        <v>39</v>
      </c>
      <c r="AX149" s="13" t="s">
        <v>75</v>
      </c>
      <c r="AY149" s="244" t="s">
        <v>138</v>
      </c>
    </row>
    <row r="150" spans="2:65" s="11" customFormat="1" ht="13.5">
      <c r="B150" s="204"/>
      <c r="C150" s="205"/>
      <c r="D150" s="216" t="s">
        <v>147</v>
      </c>
      <c r="E150" s="217" t="s">
        <v>22</v>
      </c>
      <c r="F150" s="218" t="s">
        <v>249</v>
      </c>
      <c r="G150" s="205"/>
      <c r="H150" s="219">
        <v>27.437999999999999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147</v>
      </c>
      <c r="AU150" s="215" t="s">
        <v>84</v>
      </c>
      <c r="AV150" s="11" t="s">
        <v>84</v>
      </c>
      <c r="AW150" s="11" t="s">
        <v>39</v>
      </c>
      <c r="AX150" s="11" t="s">
        <v>75</v>
      </c>
      <c r="AY150" s="215" t="s">
        <v>138</v>
      </c>
    </row>
    <row r="151" spans="2:65" s="11" customFormat="1" ht="13.5">
      <c r="B151" s="204"/>
      <c r="C151" s="205"/>
      <c r="D151" s="216" t="s">
        <v>147</v>
      </c>
      <c r="E151" s="217" t="s">
        <v>22</v>
      </c>
      <c r="F151" s="218" t="s">
        <v>242</v>
      </c>
      <c r="G151" s="205"/>
      <c r="H151" s="219">
        <v>-3.5459999999999998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147</v>
      </c>
      <c r="AU151" s="215" t="s">
        <v>84</v>
      </c>
      <c r="AV151" s="11" t="s">
        <v>84</v>
      </c>
      <c r="AW151" s="11" t="s">
        <v>39</v>
      </c>
      <c r="AX151" s="11" t="s">
        <v>75</v>
      </c>
      <c r="AY151" s="215" t="s">
        <v>138</v>
      </c>
    </row>
    <row r="152" spans="2:65" s="11" customFormat="1" ht="13.5">
      <c r="B152" s="204"/>
      <c r="C152" s="205"/>
      <c r="D152" s="216" t="s">
        <v>147</v>
      </c>
      <c r="E152" s="217" t="s">
        <v>22</v>
      </c>
      <c r="F152" s="218" t="s">
        <v>250</v>
      </c>
      <c r="G152" s="205"/>
      <c r="H152" s="219">
        <v>2.1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147</v>
      </c>
      <c r="AU152" s="215" t="s">
        <v>84</v>
      </c>
      <c r="AV152" s="11" t="s">
        <v>84</v>
      </c>
      <c r="AW152" s="11" t="s">
        <v>39</v>
      </c>
      <c r="AX152" s="11" t="s">
        <v>75</v>
      </c>
      <c r="AY152" s="215" t="s">
        <v>138</v>
      </c>
    </row>
    <row r="153" spans="2:65" s="11" customFormat="1" ht="13.5">
      <c r="B153" s="204"/>
      <c r="C153" s="205"/>
      <c r="D153" s="216" t="s">
        <v>147</v>
      </c>
      <c r="E153" s="217" t="s">
        <v>22</v>
      </c>
      <c r="F153" s="218" t="s">
        <v>251</v>
      </c>
      <c r="G153" s="205"/>
      <c r="H153" s="219">
        <v>17.102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147</v>
      </c>
      <c r="AU153" s="215" t="s">
        <v>84</v>
      </c>
      <c r="AV153" s="11" t="s">
        <v>84</v>
      </c>
      <c r="AW153" s="11" t="s">
        <v>39</v>
      </c>
      <c r="AX153" s="11" t="s">
        <v>75</v>
      </c>
      <c r="AY153" s="215" t="s">
        <v>138</v>
      </c>
    </row>
    <row r="154" spans="2:65" s="11" customFormat="1" ht="13.5">
      <c r="B154" s="204"/>
      <c r="C154" s="205"/>
      <c r="D154" s="216" t="s">
        <v>147</v>
      </c>
      <c r="E154" s="217" t="s">
        <v>22</v>
      </c>
      <c r="F154" s="218" t="s">
        <v>247</v>
      </c>
      <c r="G154" s="205"/>
      <c r="H154" s="219">
        <v>-1.2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147</v>
      </c>
      <c r="AU154" s="215" t="s">
        <v>84</v>
      </c>
      <c r="AV154" s="11" t="s">
        <v>84</v>
      </c>
      <c r="AW154" s="11" t="s">
        <v>39</v>
      </c>
      <c r="AX154" s="11" t="s">
        <v>75</v>
      </c>
      <c r="AY154" s="215" t="s">
        <v>138</v>
      </c>
    </row>
    <row r="155" spans="2:65" s="11" customFormat="1" ht="13.5">
      <c r="B155" s="204"/>
      <c r="C155" s="205"/>
      <c r="D155" s="216" t="s">
        <v>147</v>
      </c>
      <c r="E155" s="217" t="s">
        <v>22</v>
      </c>
      <c r="F155" s="218" t="s">
        <v>252</v>
      </c>
      <c r="G155" s="205"/>
      <c r="H155" s="219">
        <v>14.382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147</v>
      </c>
      <c r="AU155" s="215" t="s">
        <v>84</v>
      </c>
      <c r="AV155" s="11" t="s">
        <v>84</v>
      </c>
      <c r="AW155" s="11" t="s">
        <v>39</v>
      </c>
      <c r="AX155" s="11" t="s">
        <v>75</v>
      </c>
      <c r="AY155" s="215" t="s">
        <v>138</v>
      </c>
    </row>
    <row r="156" spans="2:65" s="11" customFormat="1" ht="13.5">
      <c r="B156" s="204"/>
      <c r="C156" s="205"/>
      <c r="D156" s="216" t="s">
        <v>147</v>
      </c>
      <c r="E156" s="217" t="s">
        <v>22</v>
      </c>
      <c r="F156" s="218" t="s">
        <v>247</v>
      </c>
      <c r="G156" s="205"/>
      <c r="H156" s="219">
        <v>-1.2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147</v>
      </c>
      <c r="AU156" s="215" t="s">
        <v>84</v>
      </c>
      <c r="AV156" s="11" t="s">
        <v>84</v>
      </c>
      <c r="AW156" s="11" t="s">
        <v>39</v>
      </c>
      <c r="AX156" s="11" t="s">
        <v>75</v>
      </c>
      <c r="AY156" s="215" t="s">
        <v>138</v>
      </c>
    </row>
    <row r="157" spans="2:65" s="13" customFormat="1" ht="13.5">
      <c r="B157" s="234"/>
      <c r="C157" s="235"/>
      <c r="D157" s="216" t="s">
        <v>147</v>
      </c>
      <c r="E157" s="236" t="s">
        <v>22</v>
      </c>
      <c r="F157" s="237" t="s">
        <v>253</v>
      </c>
      <c r="G157" s="235"/>
      <c r="H157" s="238">
        <v>55.076000000000001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147</v>
      </c>
      <c r="AU157" s="244" t="s">
        <v>84</v>
      </c>
      <c r="AV157" s="13" t="s">
        <v>139</v>
      </c>
      <c r="AW157" s="13" t="s">
        <v>39</v>
      </c>
      <c r="AX157" s="13" t="s">
        <v>75</v>
      </c>
      <c r="AY157" s="244" t="s">
        <v>138</v>
      </c>
    </row>
    <row r="158" spans="2:65" s="12" customFormat="1" ht="13.5">
      <c r="B158" s="220"/>
      <c r="C158" s="221"/>
      <c r="D158" s="206" t="s">
        <v>147</v>
      </c>
      <c r="E158" s="231" t="s">
        <v>22</v>
      </c>
      <c r="F158" s="232" t="s">
        <v>161</v>
      </c>
      <c r="G158" s="221"/>
      <c r="H158" s="233">
        <v>113.95399999999999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147</v>
      </c>
      <c r="AU158" s="230" t="s">
        <v>84</v>
      </c>
      <c r="AV158" s="12" t="s">
        <v>145</v>
      </c>
      <c r="AW158" s="12" t="s">
        <v>39</v>
      </c>
      <c r="AX158" s="12" t="s">
        <v>24</v>
      </c>
      <c r="AY158" s="230" t="s">
        <v>138</v>
      </c>
    </row>
    <row r="159" spans="2:65" s="1" customFormat="1" ht="31.5" customHeight="1">
      <c r="B159" s="40"/>
      <c r="C159" s="192" t="s">
        <v>254</v>
      </c>
      <c r="D159" s="192" t="s">
        <v>141</v>
      </c>
      <c r="E159" s="193" t="s">
        <v>255</v>
      </c>
      <c r="F159" s="194" t="s">
        <v>256</v>
      </c>
      <c r="G159" s="195" t="s">
        <v>209</v>
      </c>
      <c r="H159" s="196">
        <v>1.8280000000000001</v>
      </c>
      <c r="I159" s="197"/>
      <c r="J159" s="198">
        <f>ROUND(I159*H159,2)</f>
        <v>0</v>
      </c>
      <c r="K159" s="194" t="s">
        <v>155</v>
      </c>
      <c r="L159" s="60"/>
      <c r="M159" s="199" t="s">
        <v>22</v>
      </c>
      <c r="N159" s="200" t="s">
        <v>46</v>
      </c>
      <c r="O159" s="41"/>
      <c r="P159" s="201">
        <f>O159*H159</f>
        <v>0</v>
      </c>
      <c r="Q159" s="201">
        <v>0</v>
      </c>
      <c r="R159" s="201">
        <f>Q159*H159</f>
        <v>0</v>
      </c>
      <c r="S159" s="201">
        <v>2.2000000000000002</v>
      </c>
      <c r="T159" s="202">
        <f>S159*H159</f>
        <v>4.0216000000000003</v>
      </c>
      <c r="AR159" s="23" t="s">
        <v>145</v>
      </c>
      <c r="AT159" s="23" t="s">
        <v>141</v>
      </c>
      <c r="AU159" s="23" t="s">
        <v>84</v>
      </c>
      <c r="AY159" s="23" t="s">
        <v>138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24</v>
      </c>
      <c r="BK159" s="203">
        <f>ROUND(I159*H159,2)</f>
        <v>0</v>
      </c>
      <c r="BL159" s="23" t="s">
        <v>145</v>
      </c>
      <c r="BM159" s="23" t="s">
        <v>257</v>
      </c>
    </row>
    <row r="160" spans="2:65" s="11" customFormat="1" ht="13.5">
      <c r="B160" s="204"/>
      <c r="C160" s="205"/>
      <c r="D160" s="206" t="s">
        <v>147</v>
      </c>
      <c r="E160" s="207" t="s">
        <v>22</v>
      </c>
      <c r="F160" s="208" t="s">
        <v>258</v>
      </c>
      <c r="G160" s="205"/>
      <c r="H160" s="209">
        <v>1.8280000000000001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147</v>
      </c>
      <c r="AU160" s="215" t="s">
        <v>84</v>
      </c>
      <c r="AV160" s="11" t="s">
        <v>84</v>
      </c>
      <c r="AW160" s="11" t="s">
        <v>39</v>
      </c>
      <c r="AX160" s="11" t="s">
        <v>24</v>
      </c>
      <c r="AY160" s="215" t="s">
        <v>138</v>
      </c>
    </row>
    <row r="161" spans="2:65" s="1" customFormat="1" ht="31.5" customHeight="1">
      <c r="B161" s="40"/>
      <c r="C161" s="192" t="s">
        <v>259</v>
      </c>
      <c r="D161" s="192" t="s">
        <v>141</v>
      </c>
      <c r="E161" s="193" t="s">
        <v>260</v>
      </c>
      <c r="F161" s="194" t="s">
        <v>261</v>
      </c>
      <c r="G161" s="195" t="s">
        <v>144</v>
      </c>
      <c r="H161" s="196">
        <v>73.13</v>
      </c>
      <c r="I161" s="197"/>
      <c r="J161" s="198">
        <f>ROUND(I161*H161,2)</f>
        <v>0</v>
      </c>
      <c r="K161" s="194" t="s">
        <v>155</v>
      </c>
      <c r="L161" s="60"/>
      <c r="M161" s="199" t="s">
        <v>22</v>
      </c>
      <c r="N161" s="200" t="s">
        <v>46</v>
      </c>
      <c r="O161" s="41"/>
      <c r="P161" s="201">
        <f>O161*H161</f>
        <v>0</v>
      </c>
      <c r="Q161" s="201">
        <v>0</v>
      </c>
      <c r="R161" s="201">
        <f>Q161*H161</f>
        <v>0</v>
      </c>
      <c r="S161" s="201">
        <v>3.5000000000000003E-2</v>
      </c>
      <c r="T161" s="202">
        <f>S161*H161</f>
        <v>2.5595500000000002</v>
      </c>
      <c r="AR161" s="23" t="s">
        <v>145</v>
      </c>
      <c r="AT161" s="23" t="s">
        <v>141</v>
      </c>
      <c r="AU161" s="23" t="s">
        <v>84</v>
      </c>
      <c r="AY161" s="23" t="s">
        <v>138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24</v>
      </c>
      <c r="BK161" s="203">
        <f>ROUND(I161*H161,2)</f>
        <v>0</v>
      </c>
      <c r="BL161" s="23" t="s">
        <v>145</v>
      </c>
      <c r="BM161" s="23" t="s">
        <v>262</v>
      </c>
    </row>
    <row r="162" spans="2:65" s="11" customFormat="1" ht="13.5">
      <c r="B162" s="204"/>
      <c r="C162" s="205"/>
      <c r="D162" s="206" t="s">
        <v>147</v>
      </c>
      <c r="E162" s="207" t="s">
        <v>22</v>
      </c>
      <c r="F162" s="208" t="s">
        <v>263</v>
      </c>
      <c r="G162" s="205"/>
      <c r="H162" s="209">
        <v>73.13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147</v>
      </c>
      <c r="AU162" s="215" t="s">
        <v>84</v>
      </c>
      <c r="AV162" s="11" t="s">
        <v>84</v>
      </c>
      <c r="AW162" s="11" t="s">
        <v>39</v>
      </c>
      <c r="AX162" s="11" t="s">
        <v>24</v>
      </c>
      <c r="AY162" s="215" t="s">
        <v>138</v>
      </c>
    </row>
    <row r="163" spans="2:65" s="1" customFormat="1" ht="22.5" customHeight="1">
      <c r="B163" s="40"/>
      <c r="C163" s="192" t="s">
        <v>9</v>
      </c>
      <c r="D163" s="192" t="s">
        <v>141</v>
      </c>
      <c r="E163" s="193" t="s">
        <v>264</v>
      </c>
      <c r="F163" s="194" t="s">
        <v>265</v>
      </c>
      <c r="G163" s="195" t="s">
        <v>220</v>
      </c>
      <c r="H163" s="196">
        <v>35</v>
      </c>
      <c r="I163" s="197"/>
      <c r="J163" s="198">
        <f>ROUND(I163*H163,2)</f>
        <v>0</v>
      </c>
      <c r="K163" s="194" t="s">
        <v>155</v>
      </c>
      <c r="L163" s="60"/>
      <c r="M163" s="199" t="s">
        <v>22</v>
      </c>
      <c r="N163" s="200" t="s">
        <v>46</v>
      </c>
      <c r="O163" s="4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3" t="s">
        <v>145</v>
      </c>
      <c r="AT163" s="23" t="s">
        <v>141</v>
      </c>
      <c r="AU163" s="23" t="s">
        <v>84</v>
      </c>
      <c r="AY163" s="23" t="s">
        <v>138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24</v>
      </c>
      <c r="BK163" s="203">
        <f>ROUND(I163*H163,2)</f>
        <v>0</v>
      </c>
      <c r="BL163" s="23" t="s">
        <v>145</v>
      </c>
      <c r="BM163" s="23" t="s">
        <v>266</v>
      </c>
    </row>
    <row r="164" spans="2:65" s="11" customFormat="1" ht="13.5">
      <c r="B164" s="204"/>
      <c r="C164" s="205"/>
      <c r="D164" s="206" t="s">
        <v>147</v>
      </c>
      <c r="E164" s="207" t="s">
        <v>22</v>
      </c>
      <c r="F164" s="208" t="s">
        <v>267</v>
      </c>
      <c r="G164" s="205"/>
      <c r="H164" s="209">
        <v>35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147</v>
      </c>
      <c r="AU164" s="215" t="s">
        <v>84</v>
      </c>
      <c r="AV164" s="11" t="s">
        <v>84</v>
      </c>
      <c r="AW164" s="11" t="s">
        <v>39</v>
      </c>
      <c r="AX164" s="11" t="s">
        <v>24</v>
      </c>
      <c r="AY164" s="215" t="s">
        <v>138</v>
      </c>
    </row>
    <row r="165" spans="2:65" s="1" customFormat="1" ht="31.5" customHeight="1">
      <c r="B165" s="40"/>
      <c r="C165" s="192" t="s">
        <v>268</v>
      </c>
      <c r="D165" s="192" t="s">
        <v>141</v>
      </c>
      <c r="E165" s="193" t="s">
        <v>269</v>
      </c>
      <c r="F165" s="194" t="s">
        <v>270</v>
      </c>
      <c r="G165" s="195" t="s">
        <v>144</v>
      </c>
      <c r="H165" s="196">
        <v>10</v>
      </c>
      <c r="I165" s="197"/>
      <c r="J165" s="198">
        <f>ROUND(I165*H165,2)</f>
        <v>0</v>
      </c>
      <c r="K165" s="194" t="s">
        <v>155</v>
      </c>
      <c r="L165" s="60"/>
      <c r="M165" s="199" t="s">
        <v>22</v>
      </c>
      <c r="N165" s="200" t="s">
        <v>46</v>
      </c>
      <c r="O165" s="41"/>
      <c r="P165" s="201">
        <f>O165*H165</f>
        <v>0</v>
      </c>
      <c r="Q165" s="201">
        <v>0</v>
      </c>
      <c r="R165" s="201">
        <f>Q165*H165</f>
        <v>0</v>
      </c>
      <c r="S165" s="201">
        <v>5.5E-2</v>
      </c>
      <c r="T165" s="202">
        <f>S165*H165</f>
        <v>0.55000000000000004</v>
      </c>
      <c r="AR165" s="23" t="s">
        <v>145</v>
      </c>
      <c r="AT165" s="23" t="s">
        <v>141</v>
      </c>
      <c r="AU165" s="23" t="s">
        <v>84</v>
      </c>
      <c r="AY165" s="23" t="s">
        <v>138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23" t="s">
        <v>24</v>
      </c>
      <c r="BK165" s="203">
        <f>ROUND(I165*H165,2)</f>
        <v>0</v>
      </c>
      <c r="BL165" s="23" t="s">
        <v>145</v>
      </c>
      <c r="BM165" s="23" t="s">
        <v>271</v>
      </c>
    </row>
    <row r="166" spans="2:65" s="11" customFormat="1" ht="13.5">
      <c r="B166" s="204"/>
      <c r="C166" s="205"/>
      <c r="D166" s="206" t="s">
        <v>147</v>
      </c>
      <c r="E166" s="207" t="s">
        <v>22</v>
      </c>
      <c r="F166" s="208" t="s">
        <v>272</v>
      </c>
      <c r="G166" s="205"/>
      <c r="H166" s="209">
        <v>10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147</v>
      </c>
      <c r="AU166" s="215" t="s">
        <v>84</v>
      </c>
      <c r="AV166" s="11" t="s">
        <v>84</v>
      </c>
      <c r="AW166" s="11" t="s">
        <v>39</v>
      </c>
      <c r="AX166" s="11" t="s">
        <v>24</v>
      </c>
      <c r="AY166" s="215" t="s">
        <v>138</v>
      </c>
    </row>
    <row r="167" spans="2:65" s="1" customFormat="1" ht="22.5" customHeight="1">
      <c r="B167" s="40"/>
      <c r="C167" s="192" t="s">
        <v>273</v>
      </c>
      <c r="D167" s="192" t="s">
        <v>141</v>
      </c>
      <c r="E167" s="193" t="s">
        <v>274</v>
      </c>
      <c r="F167" s="194" t="s">
        <v>275</v>
      </c>
      <c r="G167" s="195" t="s">
        <v>276</v>
      </c>
      <c r="H167" s="196">
        <v>1</v>
      </c>
      <c r="I167" s="197"/>
      <c r="J167" s="198">
        <f>ROUND(I167*H167,2)</f>
        <v>0</v>
      </c>
      <c r="K167" s="194" t="s">
        <v>22</v>
      </c>
      <c r="L167" s="60"/>
      <c r="M167" s="199" t="s">
        <v>22</v>
      </c>
      <c r="N167" s="200" t="s">
        <v>46</v>
      </c>
      <c r="O167" s="41"/>
      <c r="P167" s="201">
        <f>O167*H167</f>
        <v>0</v>
      </c>
      <c r="Q167" s="201">
        <v>0</v>
      </c>
      <c r="R167" s="201">
        <f>Q167*H167</f>
        <v>0</v>
      </c>
      <c r="S167" s="201">
        <v>4.1000000000000002E-2</v>
      </c>
      <c r="T167" s="202">
        <f>S167*H167</f>
        <v>4.1000000000000002E-2</v>
      </c>
      <c r="AR167" s="23" t="s">
        <v>145</v>
      </c>
      <c r="AT167" s="23" t="s">
        <v>141</v>
      </c>
      <c r="AU167" s="23" t="s">
        <v>84</v>
      </c>
      <c r="AY167" s="23" t="s">
        <v>138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24</v>
      </c>
      <c r="BK167" s="203">
        <f>ROUND(I167*H167,2)</f>
        <v>0</v>
      </c>
      <c r="BL167" s="23" t="s">
        <v>145</v>
      </c>
      <c r="BM167" s="23" t="s">
        <v>277</v>
      </c>
    </row>
    <row r="168" spans="2:65" s="1" customFormat="1" ht="31.5" customHeight="1">
      <c r="B168" s="40"/>
      <c r="C168" s="192" t="s">
        <v>278</v>
      </c>
      <c r="D168" s="192" t="s">
        <v>141</v>
      </c>
      <c r="E168" s="193" t="s">
        <v>279</v>
      </c>
      <c r="F168" s="194" t="s">
        <v>280</v>
      </c>
      <c r="G168" s="195" t="s">
        <v>144</v>
      </c>
      <c r="H168" s="196">
        <v>33.884</v>
      </c>
      <c r="I168" s="197"/>
      <c r="J168" s="198">
        <f>ROUND(I168*H168,2)</f>
        <v>0</v>
      </c>
      <c r="K168" s="194" t="s">
        <v>155</v>
      </c>
      <c r="L168" s="60"/>
      <c r="M168" s="199" t="s">
        <v>22</v>
      </c>
      <c r="N168" s="200" t="s">
        <v>46</v>
      </c>
      <c r="O168" s="41"/>
      <c r="P168" s="201">
        <f>O168*H168</f>
        <v>0</v>
      </c>
      <c r="Q168" s="201">
        <v>0</v>
      </c>
      <c r="R168" s="201">
        <f>Q168*H168</f>
        <v>0</v>
      </c>
      <c r="S168" s="201">
        <v>7.5999999999999998E-2</v>
      </c>
      <c r="T168" s="202">
        <f>S168*H168</f>
        <v>2.5751840000000001</v>
      </c>
      <c r="AR168" s="23" t="s">
        <v>145</v>
      </c>
      <c r="AT168" s="23" t="s">
        <v>141</v>
      </c>
      <c r="AU168" s="23" t="s">
        <v>84</v>
      </c>
      <c r="AY168" s="23" t="s">
        <v>138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3" t="s">
        <v>24</v>
      </c>
      <c r="BK168" s="203">
        <f>ROUND(I168*H168,2)</f>
        <v>0</v>
      </c>
      <c r="BL168" s="23" t="s">
        <v>145</v>
      </c>
      <c r="BM168" s="23" t="s">
        <v>281</v>
      </c>
    </row>
    <row r="169" spans="2:65" s="11" customFormat="1" ht="13.5">
      <c r="B169" s="204"/>
      <c r="C169" s="205"/>
      <c r="D169" s="216" t="s">
        <v>147</v>
      </c>
      <c r="E169" s="217" t="s">
        <v>22</v>
      </c>
      <c r="F169" s="218" t="s">
        <v>282</v>
      </c>
      <c r="G169" s="205"/>
      <c r="H169" s="219">
        <v>21.276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147</v>
      </c>
      <c r="AU169" s="215" t="s">
        <v>84</v>
      </c>
      <c r="AV169" s="11" t="s">
        <v>84</v>
      </c>
      <c r="AW169" s="11" t="s">
        <v>39</v>
      </c>
      <c r="AX169" s="11" t="s">
        <v>75</v>
      </c>
      <c r="AY169" s="215" t="s">
        <v>138</v>
      </c>
    </row>
    <row r="170" spans="2:65" s="11" customFormat="1" ht="13.5">
      <c r="B170" s="204"/>
      <c r="C170" s="205"/>
      <c r="D170" s="216" t="s">
        <v>147</v>
      </c>
      <c r="E170" s="217" t="s">
        <v>22</v>
      </c>
      <c r="F170" s="218" t="s">
        <v>283</v>
      </c>
      <c r="G170" s="205"/>
      <c r="H170" s="219">
        <v>12.608000000000001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147</v>
      </c>
      <c r="AU170" s="215" t="s">
        <v>84</v>
      </c>
      <c r="AV170" s="11" t="s">
        <v>84</v>
      </c>
      <c r="AW170" s="11" t="s">
        <v>39</v>
      </c>
      <c r="AX170" s="11" t="s">
        <v>75</v>
      </c>
      <c r="AY170" s="215" t="s">
        <v>138</v>
      </c>
    </row>
    <row r="171" spans="2:65" s="12" customFormat="1" ht="13.5">
      <c r="B171" s="220"/>
      <c r="C171" s="221"/>
      <c r="D171" s="206" t="s">
        <v>147</v>
      </c>
      <c r="E171" s="231" t="s">
        <v>22</v>
      </c>
      <c r="F171" s="232" t="s">
        <v>161</v>
      </c>
      <c r="G171" s="221"/>
      <c r="H171" s="233">
        <v>33.884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147</v>
      </c>
      <c r="AU171" s="230" t="s">
        <v>84</v>
      </c>
      <c r="AV171" s="12" t="s">
        <v>145</v>
      </c>
      <c r="AW171" s="12" t="s">
        <v>39</v>
      </c>
      <c r="AX171" s="12" t="s">
        <v>24</v>
      </c>
      <c r="AY171" s="230" t="s">
        <v>138</v>
      </c>
    </row>
    <row r="172" spans="2:65" s="1" customFormat="1" ht="44.25" customHeight="1">
      <c r="B172" s="40"/>
      <c r="C172" s="192" t="s">
        <v>284</v>
      </c>
      <c r="D172" s="192" t="s">
        <v>141</v>
      </c>
      <c r="E172" s="193" t="s">
        <v>285</v>
      </c>
      <c r="F172" s="194" t="s">
        <v>286</v>
      </c>
      <c r="G172" s="195" t="s">
        <v>220</v>
      </c>
      <c r="H172" s="196">
        <v>10</v>
      </c>
      <c r="I172" s="197"/>
      <c r="J172" s="198">
        <f>ROUND(I172*H172,2)</f>
        <v>0</v>
      </c>
      <c r="K172" s="194" t="s">
        <v>155</v>
      </c>
      <c r="L172" s="60"/>
      <c r="M172" s="199" t="s">
        <v>22</v>
      </c>
      <c r="N172" s="200" t="s">
        <v>46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5.3999999999999999E-2</v>
      </c>
      <c r="T172" s="202">
        <f>S172*H172</f>
        <v>0.54</v>
      </c>
      <c r="AR172" s="23" t="s">
        <v>145</v>
      </c>
      <c r="AT172" s="23" t="s">
        <v>141</v>
      </c>
      <c r="AU172" s="23" t="s">
        <v>84</v>
      </c>
      <c r="AY172" s="23" t="s">
        <v>138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24</v>
      </c>
      <c r="BK172" s="203">
        <f>ROUND(I172*H172,2)</f>
        <v>0</v>
      </c>
      <c r="BL172" s="23" t="s">
        <v>145</v>
      </c>
      <c r="BM172" s="23" t="s">
        <v>287</v>
      </c>
    </row>
    <row r="173" spans="2:65" s="11" customFormat="1" ht="13.5">
      <c r="B173" s="204"/>
      <c r="C173" s="205"/>
      <c r="D173" s="206" t="s">
        <v>147</v>
      </c>
      <c r="E173" s="207" t="s">
        <v>22</v>
      </c>
      <c r="F173" s="208" t="s">
        <v>288</v>
      </c>
      <c r="G173" s="205"/>
      <c r="H173" s="209">
        <v>10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147</v>
      </c>
      <c r="AU173" s="215" t="s">
        <v>84</v>
      </c>
      <c r="AV173" s="11" t="s">
        <v>84</v>
      </c>
      <c r="AW173" s="11" t="s">
        <v>39</v>
      </c>
      <c r="AX173" s="11" t="s">
        <v>24</v>
      </c>
      <c r="AY173" s="215" t="s">
        <v>138</v>
      </c>
    </row>
    <row r="174" spans="2:65" s="1" customFormat="1" ht="31.5" customHeight="1">
      <c r="B174" s="40"/>
      <c r="C174" s="192" t="s">
        <v>289</v>
      </c>
      <c r="D174" s="192" t="s">
        <v>141</v>
      </c>
      <c r="E174" s="193" t="s">
        <v>290</v>
      </c>
      <c r="F174" s="194" t="s">
        <v>291</v>
      </c>
      <c r="G174" s="195" t="s">
        <v>292</v>
      </c>
      <c r="H174" s="196">
        <v>11.5</v>
      </c>
      <c r="I174" s="197"/>
      <c r="J174" s="198">
        <f>ROUND(I174*H174,2)</f>
        <v>0</v>
      </c>
      <c r="K174" s="194" t="s">
        <v>155</v>
      </c>
      <c r="L174" s="60"/>
      <c r="M174" s="199" t="s">
        <v>22</v>
      </c>
      <c r="N174" s="200" t="s">
        <v>46</v>
      </c>
      <c r="O174" s="41"/>
      <c r="P174" s="201">
        <f>O174*H174</f>
        <v>0</v>
      </c>
      <c r="Q174" s="201">
        <v>0</v>
      </c>
      <c r="R174" s="201">
        <f>Q174*H174</f>
        <v>0</v>
      </c>
      <c r="S174" s="201">
        <v>6.0000000000000001E-3</v>
      </c>
      <c r="T174" s="202">
        <f>S174*H174</f>
        <v>6.9000000000000006E-2</v>
      </c>
      <c r="AR174" s="23" t="s">
        <v>145</v>
      </c>
      <c r="AT174" s="23" t="s">
        <v>141</v>
      </c>
      <c r="AU174" s="23" t="s">
        <v>84</v>
      </c>
      <c r="AY174" s="23" t="s">
        <v>138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3" t="s">
        <v>24</v>
      </c>
      <c r="BK174" s="203">
        <f>ROUND(I174*H174,2)</f>
        <v>0</v>
      </c>
      <c r="BL174" s="23" t="s">
        <v>145</v>
      </c>
      <c r="BM174" s="23" t="s">
        <v>293</v>
      </c>
    </row>
    <row r="175" spans="2:65" s="1" customFormat="1" ht="31.5" customHeight="1">
      <c r="B175" s="40"/>
      <c r="C175" s="192" t="s">
        <v>294</v>
      </c>
      <c r="D175" s="192" t="s">
        <v>141</v>
      </c>
      <c r="E175" s="193" t="s">
        <v>295</v>
      </c>
      <c r="F175" s="194" t="s">
        <v>296</v>
      </c>
      <c r="G175" s="195" t="s">
        <v>292</v>
      </c>
      <c r="H175" s="196">
        <v>105</v>
      </c>
      <c r="I175" s="197"/>
      <c r="J175" s="198">
        <f>ROUND(I175*H175,2)</f>
        <v>0</v>
      </c>
      <c r="K175" s="194" t="s">
        <v>155</v>
      </c>
      <c r="L175" s="60"/>
      <c r="M175" s="199" t="s">
        <v>22</v>
      </c>
      <c r="N175" s="200" t="s">
        <v>46</v>
      </c>
      <c r="O175" s="41"/>
      <c r="P175" s="201">
        <f>O175*H175</f>
        <v>0</v>
      </c>
      <c r="Q175" s="201">
        <v>0</v>
      </c>
      <c r="R175" s="201">
        <f>Q175*H175</f>
        <v>0</v>
      </c>
      <c r="S175" s="201">
        <v>6.0000000000000001E-3</v>
      </c>
      <c r="T175" s="202">
        <f>S175*H175</f>
        <v>0.63</v>
      </c>
      <c r="AR175" s="23" t="s">
        <v>145</v>
      </c>
      <c r="AT175" s="23" t="s">
        <v>141</v>
      </c>
      <c r="AU175" s="23" t="s">
        <v>84</v>
      </c>
      <c r="AY175" s="23" t="s">
        <v>138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24</v>
      </c>
      <c r="BK175" s="203">
        <f>ROUND(I175*H175,2)</f>
        <v>0</v>
      </c>
      <c r="BL175" s="23" t="s">
        <v>145</v>
      </c>
      <c r="BM175" s="23" t="s">
        <v>297</v>
      </c>
    </row>
    <row r="176" spans="2:65" s="11" customFormat="1" ht="13.5">
      <c r="B176" s="204"/>
      <c r="C176" s="205"/>
      <c r="D176" s="206" t="s">
        <v>147</v>
      </c>
      <c r="E176" s="207" t="s">
        <v>22</v>
      </c>
      <c r="F176" s="208" t="s">
        <v>298</v>
      </c>
      <c r="G176" s="205"/>
      <c r="H176" s="209">
        <v>105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147</v>
      </c>
      <c r="AU176" s="215" t="s">
        <v>84</v>
      </c>
      <c r="AV176" s="11" t="s">
        <v>84</v>
      </c>
      <c r="AW176" s="11" t="s">
        <v>39</v>
      </c>
      <c r="AX176" s="11" t="s">
        <v>24</v>
      </c>
      <c r="AY176" s="215" t="s">
        <v>138</v>
      </c>
    </row>
    <row r="177" spans="2:65" s="1" customFormat="1" ht="22.5" customHeight="1">
      <c r="B177" s="40"/>
      <c r="C177" s="192" t="s">
        <v>299</v>
      </c>
      <c r="D177" s="192" t="s">
        <v>141</v>
      </c>
      <c r="E177" s="193" t="s">
        <v>300</v>
      </c>
      <c r="F177" s="194" t="s">
        <v>301</v>
      </c>
      <c r="G177" s="195" t="s">
        <v>292</v>
      </c>
      <c r="H177" s="196">
        <v>330</v>
      </c>
      <c r="I177" s="197"/>
      <c r="J177" s="198">
        <f>ROUND(I177*H177,2)</f>
        <v>0</v>
      </c>
      <c r="K177" s="194" t="s">
        <v>155</v>
      </c>
      <c r="L177" s="60"/>
      <c r="M177" s="199" t="s">
        <v>22</v>
      </c>
      <c r="N177" s="200" t="s">
        <v>46</v>
      </c>
      <c r="O177" s="41"/>
      <c r="P177" s="201">
        <f>O177*H177</f>
        <v>0</v>
      </c>
      <c r="Q177" s="201">
        <v>0</v>
      </c>
      <c r="R177" s="201">
        <f>Q177*H177</f>
        <v>0</v>
      </c>
      <c r="S177" s="201">
        <v>1E-3</v>
      </c>
      <c r="T177" s="202">
        <f>S177*H177</f>
        <v>0.33</v>
      </c>
      <c r="AR177" s="23" t="s">
        <v>145</v>
      </c>
      <c r="AT177" s="23" t="s">
        <v>141</v>
      </c>
      <c r="AU177" s="23" t="s">
        <v>84</v>
      </c>
      <c r="AY177" s="23" t="s">
        <v>138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24</v>
      </c>
      <c r="BK177" s="203">
        <f>ROUND(I177*H177,2)</f>
        <v>0</v>
      </c>
      <c r="BL177" s="23" t="s">
        <v>145</v>
      </c>
      <c r="BM177" s="23" t="s">
        <v>302</v>
      </c>
    </row>
    <row r="178" spans="2:65" s="11" customFormat="1" ht="13.5">
      <c r="B178" s="204"/>
      <c r="C178" s="205"/>
      <c r="D178" s="206" t="s">
        <v>147</v>
      </c>
      <c r="E178" s="207" t="s">
        <v>22</v>
      </c>
      <c r="F178" s="208" t="s">
        <v>303</v>
      </c>
      <c r="G178" s="205"/>
      <c r="H178" s="209">
        <v>330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147</v>
      </c>
      <c r="AU178" s="215" t="s">
        <v>84</v>
      </c>
      <c r="AV178" s="11" t="s">
        <v>84</v>
      </c>
      <c r="AW178" s="11" t="s">
        <v>39</v>
      </c>
      <c r="AX178" s="11" t="s">
        <v>24</v>
      </c>
      <c r="AY178" s="215" t="s">
        <v>138</v>
      </c>
    </row>
    <row r="179" spans="2:65" s="1" customFormat="1" ht="44.25" customHeight="1">
      <c r="B179" s="40"/>
      <c r="C179" s="192" t="s">
        <v>304</v>
      </c>
      <c r="D179" s="192" t="s">
        <v>141</v>
      </c>
      <c r="E179" s="193" t="s">
        <v>305</v>
      </c>
      <c r="F179" s="194" t="s">
        <v>306</v>
      </c>
      <c r="G179" s="195" t="s">
        <v>220</v>
      </c>
      <c r="H179" s="196">
        <v>15</v>
      </c>
      <c r="I179" s="197"/>
      <c r="J179" s="198">
        <f>ROUND(I179*H179,2)</f>
        <v>0</v>
      </c>
      <c r="K179" s="194" t="s">
        <v>155</v>
      </c>
      <c r="L179" s="60"/>
      <c r="M179" s="199" t="s">
        <v>22</v>
      </c>
      <c r="N179" s="200" t="s">
        <v>46</v>
      </c>
      <c r="O179" s="41"/>
      <c r="P179" s="201">
        <f>O179*H179</f>
        <v>0</v>
      </c>
      <c r="Q179" s="201">
        <v>0</v>
      </c>
      <c r="R179" s="201">
        <f>Q179*H179</f>
        <v>0</v>
      </c>
      <c r="S179" s="201">
        <v>1.7000000000000001E-2</v>
      </c>
      <c r="T179" s="202">
        <f>S179*H179</f>
        <v>0.255</v>
      </c>
      <c r="AR179" s="23" t="s">
        <v>145</v>
      </c>
      <c r="AT179" s="23" t="s">
        <v>141</v>
      </c>
      <c r="AU179" s="23" t="s">
        <v>84</v>
      </c>
      <c r="AY179" s="23" t="s">
        <v>138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24</v>
      </c>
      <c r="BK179" s="203">
        <f>ROUND(I179*H179,2)</f>
        <v>0</v>
      </c>
      <c r="BL179" s="23" t="s">
        <v>145</v>
      </c>
      <c r="BM179" s="23" t="s">
        <v>307</v>
      </c>
    </row>
    <row r="180" spans="2:65" s="11" customFormat="1" ht="13.5">
      <c r="B180" s="204"/>
      <c r="C180" s="205"/>
      <c r="D180" s="206" t="s">
        <v>147</v>
      </c>
      <c r="E180" s="207" t="s">
        <v>22</v>
      </c>
      <c r="F180" s="208" t="s">
        <v>308</v>
      </c>
      <c r="G180" s="205"/>
      <c r="H180" s="209">
        <v>15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147</v>
      </c>
      <c r="AU180" s="215" t="s">
        <v>84</v>
      </c>
      <c r="AV180" s="11" t="s">
        <v>84</v>
      </c>
      <c r="AW180" s="11" t="s">
        <v>39</v>
      </c>
      <c r="AX180" s="11" t="s">
        <v>24</v>
      </c>
      <c r="AY180" s="215" t="s">
        <v>138</v>
      </c>
    </row>
    <row r="181" spans="2:65" s="1" customFormat="1" ht="31.5" customHeight="1">
      <c r="B181" s="40"/>
      <c r="C181" s="192" t="s">
        <v>309</v>
      </c>
      <c r="D181" s="192" t="s">
        <v>141</v>
      </c>
      <c r="E181" s="193" t="s">
        <v>310</v>
      </c>
      <c r="F181" s="194" t="s">
        <v>311</v>
      </c>
      <c r="G181" s="195" t="s">
        <v>220</v>
      </c>
      <c r="H181" s="196">
        <v>25</v>
      </c>
      <c r="I181" s="197"/>
      <c r="J181" s="198">
        <f>ROUND(I181*H181,2)</f>
        <v>0</v>
      </c>
      <c r="K181" s="194" t="s">
        <v>155</v>
      </c>
      <c r="L181" s="60"/>
      <c r="M181" s="199" t="s">
        <v>22</v>
      </c>
      <c r="N181" s="200" t="s">
        <v>46</v>
      </c>
      <c r="O181" s="41"/>
      <c r="P181" s="201">
        <f>O181*H181</f>
        <v>0</v>
      </c>
      <c r="Q181" s="201">
        <v>0</v>
      </c>
      <c r="R181" s="201">
        <f>Q181*H181</f>
        <v>0</v>
      </c>
      <c r="S181" s="201">
        <v>1E-3</v>
      </c>
      <c r="T181" s="202">
        <f>S181*H181</f>
        <v>2.5000000000000001E-2</v>
      </c>
      <c r="AR181" s="23" t="s">
        <v>145</v>
      </c>
      <c r="AT181" s="23" t="s">
        <v>141</v>
      </c>
      <c r="AU181" s="23" t="s">
        <v>84</v>
      </c>
      <c r="AY181" s="23" t="s">
        <v>138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24</v>
      </c>
      <c r="BK181" s="203">
        <f>ROUND(I181*H181,2)</f>
        <v>0</v>
      </c>
      <c r="BL181" s="23" t="s">
        <v>145</v>
      </c>
      <c r="BM181" s="23" t="s">
        <v>312</v>
      </c>
    </row>
    <row r="182" spans="2:65" s="11" customFormat="1" ht="13.5">
      <c r="B182" s="204"/>
      <c r="C182" s="205"/>
      <c r="D182" s="206" t="s">
        <v>147</v>
      </c>
      <c r="E182" s="207" t="s">
        <v>22</v>
      </c>
      <c r="F182" s="208" t="s">
        <v>313</v>
      </c>
      <c r="G182" s="205"/>
      <c r="H182" s="209">
        <v>25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147</v>
      </c>
      <c r="AU182" s="215" t="s">
        <v>84</v>
      </c>
      <c r="AV182" s="11" t="s">
        <v>84</v>
      </c>
      <c r="AW182" s="11" t="s">
        <v>39</v>
      </c>
      <c r="AX182" s="11" t="s">
        <v>24</v>
      </c>
      <c r="AY182" s="215" t="s">
        <v>138</v>
      </c>
    </row>
    <row r="183" spans="2:65" s="1" customFormat="1" ht="31.5" customHeight="1">
      <c r="B183" s="40"/>
      <c r="C183" s="192" t="s">
        <v>314</v>
      </c>
      <c r="D183" s="192" t="s">
        <v>141</v>
      </c>
      <c r="E183" s="193" t="s">
        <v>315</v>
      </c>
      <c r="F183" s="194" t="s">
        <v>316</v>
      </c>
      <c r="G183" s="195" t="s">
        <v>144</v>
      </c>
      <c r="H183" s="196">
        <v>297.15199999999999</v>
      </c>
      <c r="I183" s="197"/>
      <c r="J183" s="198">
        <f>ROUND(I183*H183,2)</f>
        <v>0</v>
      </c>
      <c r="K183" s="194" t="s">
        <v>155</v>
      </c>
      <c r="L183" s="60"/>
      <c r="M183" s="199" t="s">
        <v>22</v>
      </c>
      <c r="N183" s="200" t="s">
        <v>46</v>
      </c>
      <c r="O183" s="41"/>
      <c r="P183" s="201">
        <f>O183*H183</f>
        <v>0</v>
      </c>
      <c r="Q183" s="201">
        <v>0</v>
      </c>
      <c r="R183" s="201">
        <f>Q183*H183</f>
        <v>0</v>
      </c>
      <c r="S183" s="201">
        <v>0.02</v>
      </c>
      <c r="T183" s="202">
        <f>S183*H183</f>
        <v>5.9430399999999999</v>
      </c>
      <c r="AR183" s="23" t="s">
        <v>145</v>
      </c>
      <c r="AT183" s="23" t="s">
        <v>141</v>
      </c>
      <c r="AU183" s="23" t="s">
        <v>84</v>
      </c>
      <c r="AY183" s="23" t="s">
        <v>138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3" t="s">
        <v>24</v>
      </c>
      <c r="BK183" s="203">
        <f>ROUND(I183*H183,2)</f>
        <v>0</v>
      </c>
      <c r="BL183" s="23" t="s">
        <v>145</v>
      </c>
      <c r="BM183" s="23" t="s">
        <v>317</v>
      </c>
    </row>
    <row r="184" spans="2:65" s="11" customFormat="1" ht="13.5">
      <c r="B184" s="204"/>
      <c r="C184" s="205"/>
      <c r="D184" s="216" t="s">
        <v>147</v>
      </c>
      <c r="E184" s="217" t="s">
        <v>22</v>
      </c>
      <c r="F184" s="218" t="s">
        <v>318</v>
      </c>
      <c r="G184" s="205"/>
      <c r="H184" s="219">
        <v>26.2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147</v>
      </c>
      <c r="AU184" s="215" t="s">
        <v>84</v>
      </c>
      <c r="AV184" s="11" t="s">
        <v>84</v>
      </c>
      <c r="AW184" s="11" t="s">
        <v>39</v>
      </c>
      <c r="AX184" s="11" t="s">
        <v>75</v>
      </c>
      <c r="AY184" s="215" t="s">
        <v>138</v>
      </c>
    </row>
    <row r="185" spans="2:65" s="11" customFormat="1" ht="13.5">
      <c r="B185" s="204"/>
      <c r="C185" s="205"/>
      <c r="D185" s="216" t="s">
        <v>147</v>
      </c>
      <c r="E185" s="217" t="s">
        <v>22</v>
      </c>
      <c r="F185" s="218" t="s">
        <v>319</v>
      </c>
      <c r="G185" s="205"/>
      <c r="H185" s="219">
        <v>40.534999999999997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147</v>
      </c>
      <c r="AU185" s="215" t="s">
        <v>84</v>
      </c>
      <c r="AV185" s="11" t="s">
        <v>84</v>
      </c>
      <c r="AW185" s="11" t="s">
        <v>39</v>
      </c>
      <c r="AX185" s="11" t="s">
        <v>75</v>
      </c>
      <c r="AY185" s="215" t="s">
        <v>138</v>
      </c>
    </row>
    <row r="186" spans="2:65" s="11" customFormat="1" ht="13.5">
      <c r="B186" s="204"/>
      <c r="C186" s="205"/>
      <c r="D186" s="216" t="s">
        <v>147</v>
      </c>
      <c r="E186" s="217" t="s">
        <v>22</v>
      </c>
      <c r="F186" s="218" t="s">
        <v>320</v>
      </c>
      <c r="G186" s="205"/>
      <c r="H186" s="219">
        <v>30.042999999999999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147</v>
      </c>
      <c r="AU186" s="215" t="s">
        <v>84</v>
      </c>
      <c r="AV186" s="11" t="s">
        <v>84</v>
      </c>
      <c r="AW186" s="11" t="s">
        <v>39</v>
      </c>
      <c r="AX186" s="11" t="s">
        <v>75</v>
      </c>
      <c r="AY186" s="215" t="s">
        <v>138</v>
      </c>
    </row>
    <row r="187" spans="2:65" s="11" customFormat="1" ht="13.5">
      <c r="B187" s="204"/>
      <c r="C187" s="205"/>
      <c r="D187" s="216" t="s">
        <v>147</v>
      </c>
      <c r="E187" s="217" t="s">
        <v>22</v>
      </c>
      <c r="F187" s="218" t="s">
        <v>321</v>
      </c>
      <c r="G187" s="205"/>
      <c r="H187" s="219">
        <v>23.667999999999999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147</v>
      </c>
      <c r="AU187" s="215" t="s">
        <v>84</v>
      </c>
      <c r="AV187" s="11" t="s">
        <v>84</v>
      </c>
      <c r="AW187" s="11" t="s">
        <v>39</v>
      </c>
      <c r="AX187" s="11" t="s">
        <v>75</v>
      </c>
      <c r="AY187" s="215" t="s">
        <v>138</v>
      </c>
    </row>
    <row r="188" spans="2:65" s="11" customFormat="1" ht="13.5">
      <c r="B188" s="204"/>
      <c r="C188" s="205"/>
      <c r="D188" s="216" t="s">
        <v>147</v>
      </c>
      <c r="E188" s="217" t="s">
        <v>22</v>
      </c>
      <c r="F188" s="218" t="s">
        <v>322</v>
      </c>
      <c r="G188" s="205"/>
      <c r="H188" s="219">
        <v>40.656999999999996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147</v>
      </c>
      <c r="AU188" s="215" t="s">
        <v>84</v>
      </c>
      <c r="AV188" s="11" t="s">
        <v>84</v>
      </c>
      <c r="AW188" s="11" t="s">
        <v>39</v>
      </c>
      <c r="AX188" s="11" t="s">
        <v>75</v>
      </c>
      <c r="AY188" s="215" t="s">
        <v>138</v>
      </c>
    </row>
    <row r="189" spans="2:65" s="11" customFormat="1" ht="13.5">
      <c r="B189" s="204"/>
      <c r="C189" s="205"/>
      <c r="D189" s="216" t="s">
        <v>147</v>
      </c>
      <c r="E189" s="217" t="s">
        <v>22</v>
      </c>
      <c r="F189" s="218" t="s">
        <v>323</v>
      </c>
      <c r="G189" s="205"/>
      <c r="H189" s="219">
        <v>-9.4559999999999995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147</v>
      </c>
      <c r="AU189" s="215" t="s">
        <v>84</v>
      </c>
      <c r="AV189" s="11" t="s">
        <v>84</v>
      </c>
      <c r="AW189" s="11" t="s">
        <v>39</v>
      </c>
      <c r="AX189" s="11" t="s">
        <v>75</v>
      </c>
      <c r="AY189" s="215" t="s">
        <v>138</v>
      </c>
    </row>
    <row r="190" spans="2:65" s="11" customFormat="1" ht="13.5">
      <c r="B190" s="204"/>
      <c r="C190" s="205"/>
      <c r="D190" s="216" t="s">
        <v>147</v>
      </c>
      <c r="E190" s="217" t="s">
        <v>22</v>
      </c>
      <c r="F190" s="218" t="s">
        <v>324</v>
      </c>
      <c r="G190" s="205"/>
      <c r="H190" s="219">
        <v>-6.84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147</v>
      </c>
      <c r="AU190" s="215" t="s">
        <v>84</v>
      </c>
      <c r="AV190" s="11" t="s">
        <v>84</v>
      </c>
      <c r="AW190" s="11" t="s">
        <v>39</v>
      </c>
      <c r="AX190" s="11" t="s">
        <v>75</v>
      </c>
      <c r="AY190" s="215" t="s">
        <v>138</v>
      </c>
    </row>
    <row r="191" spans="2:65" s="13" customFormat="1" ht="13.5">
      <c r="B191" s="234"/>
      <c r="C191" s="235"/>
      <c r="D191" s="216" t="s">
        <v>147</v>
      </c>
      <c r="E191" s="236" t="s">
        <v>22</v>
      </c>
      <c r="F191" s="237" t="s">
        <v>248</v>
      </c>
      <c r="G191" s="235"/>
      <c r="H191" s="238">
        <v>144.80699999999999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AT191" s="244" t="s">
        <v>147</v>
      </c>
      <c r="AU191" s="244" t="s">
        <v>84</v>
      </c>
      <c r="AV191" s="13" t="s">
        <v>139</v>
      </c>
      <c r="AW191" s="13" t="s">
        <v>39</v>
      </c>
      <c r="AX191" s="13" t="s">
        <v>75</v>
      </c>
      <c r="AY191" s="244" t="s">
        <v>138</v>
      </c>
    </row>
    <row r="192" spans="2:65" s="11" customFormat="1" ht="13.5">
      <c r="B192" s="204"/>
      <c r="C192" s="205"/>
      <c r="D192" s="216" t="s">
        <v>147</v>
      </c>
      <c r="E192" s="217" t="s">
        <v>22</v>
      </c>
      <c r="F192" s="218" t="s">
        <v>325</v>
      </c>
      <c r="G192" s="205"/>
      <c r="H192" s="219">
        <v>27.084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147</v>
      </c>
      <c r="AU192" s="215" t="s">
        <v>84</v>
      </c>
      <c r="AV192" s="11" t="s">
        <v>84</v>
      </c>
      <c r="AW192" s="11" t="s">
        <v>39</v>
      </c>
      <c r="AX192" s="11" t="s">
        <v>75</v>
      </c>
      <c r="AY192" s="215" t="s">
        <v>138</v>
      </c>
    </row>
    <row r="193" spans="2:65" s="11" customFormat="1" ht="13.5">
      <c r="B193" s="204"/>
      <c r="C193" s="205"/>
      <c r="D193" s="216" t="s">
        <v>147</v>
      </c>
      <c r="E193" s="217" t="s">
        <v>22</v>
      </c>
      <c r="F193" s="218" t="s">
        <v>326</v>
      </c>
      <c r="G193" s="205"/>
      <c r="H193" s="219">
        <v>43.066000000000003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147</v>
      </c>
      <c r="AU193" s="215" t="s">
        <v>84</v>
      </c>
      <c r="AV193" s="11" t="s">
        <v>84</v>
      </c>
      <c r="AW193" s="11" t="s">
        <v>39</v>
      </c>
      <c r="AX193" s="11" t="s">
        <v>75</v>
      </c>
      <c r="AY193" s="215" t="s">
        <v>138</v>
      </c>
    </row>
    <row r="194" spans="2:65" s="11" customFormat="1" ht="13.5">
      <c r="B194" s="204"/>
      <c r="C194" s="205"/>
      <c r="D194" s="216" t="s">
        <v>147</v>
      </c>
      <c r="E194" s="217" t="s">
        <v>22</v>
      </c>
      <c r="F194" s="218" t="s">
        <v>327</v>
      </c>
      <c r="G194" s="205"/>
      <c r="H194" s="219">
        <v>30.628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147</v>
      </c>
      <c r="AU194" s="215" t="s">
        <v>84</v>
      </c>
      <c r="AV194" s="11" t="s">
        <v>84</v>
      </c>
      <c r="AW194" s="11" t="s">
        <v>39</v>
      </c>
      <c r="AX194" s="11" t="s">
        <v>75</v>
      </c>
      <c r="AY194" s="215" t="s">
        <v>138</v>
      </c>
    </row>
    <row r="195" spans="2:65" s="11" customFormat="1" ht="13.5">
      <c r="B195" s="204"/>
      <c r="C195" s="205"/>
      <c r="D195" s="216" t="s">
        <v>147</v>
      </c>
      <c r="E195" s="217" t="s">
        <v>22</v>
      </c>
      <c r="F195" s="218" t="s">
        <v>328</v>
      </c>
      <c r="G195" s="205"/>
      <c r="H195" s="219">
        <v>26.321999999999999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147</v>
      </c>
      <c r="AU195" s="215" t="s">
        <v>84</v>
      </c>
      <c r="AV195" s="11" t="s">
        <v>84</v>
      </c>
      <c r="AW195" s="11" t="s">
        <v>39</v>
      </c>
      <c r="AX195" s="11" t="s">
        <v>75</v>
      </c>
      <c r="AY195" s="215" t="s">
        <v>138</v>
      </c>
    </row>
    <row r="196" spans="2:65" s="11" customFormat="1" ht="13.5">
      <c r="B196" s="204"/>
      <c r="C196" s="205"/>
      <c r="D196" s="216" t="s">
        <v>147</v>
      </c>
      <c r="E196" s="217" t="s">
        <v>22</v>
      </c>
      <c r="F196" s="218" t="s">
        <v>329</v>
      </c>
      <c r="G196" s="205"/>
      <c r="H196" s="219">
        <v>41.540999999999997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147</v>
      </c>
      <c r="AU196" s="215" t="s">
        <v>84</v>
      </c>
      <c r="AV196" s="11" t="s">
        <v>84</v>
      </c>
      <c r="AW196" s="11" t="s">
        <v>39</v>
      </c>
      <c r="AX196" s="11" t="s">
        <v>75</v>
      </c>
      <c r="AY196" s="215" t="s">
        <v>138</v>
      </c>
    </row>
    <row r="197" spans="2:65" s="11" customFormat="1" ht="13.5">
      <c r="B197" s="204"/>
      <c r="C197" s="205"/>
      <c r="D197" s="216" t="s">
        <v>147</v>
      </c>
      <c r="E197" s="217" t="s">
        <v>22</v>
      </c>
      <c r="F197" s="218" t="s">
        <v>323</v>
      </c>
      <c r="G197" s="205"/>
      <c r="H197" s="219">
        <v>-9.4559999999999995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147</v>
      </c>
      <c r="AU197" s="215" t="s">
        <v>84</v>
      </c>
      <c r="AV197" s="11" t="s">
        <v>84</v>
      </c>
      <c r="AW197" s="11" t="s">
        <v>39</v>
      </c>
      <c r="AX197" s="11" t="s">
        <v>75</v>
      </c>
      <c r="AY197" s="215" t="s">
        <v>138</v>
      </c>
    </row>
    <row r="198" spans="2:65" s="11" customFormat="1" ht="13.5">
      <c r="B198" s="204"/>
      <c r="C198" s="205"/>
      <c r="D198" s="216" t="s">
        <v>147</v>
      </c>
      <c r="E198" s="217" t="s">
        <v>22</v>
      </c>
      <c r="F198" s="218" t="s">
        <v>330</v>
      </c>
      <c r="G198" s="205"/>
      <c r="H198" s="219">
        <v>-6.84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147</v>
      </c>
      <c r="AU198" s="215" t="s">
        <v>84</v>
      </c>
      <c r="AV198" s="11" t="s">
        <v>84</v>
      </c>
      <c r="AW198" s="11" t="s">
        <v>39</v>
      </c>
      <c r="AX198" s="11" t="s">
        <v>75</v>
      </c>
      <c r="AY198" s="215" t="s">
        <v>138</v>
      </c>
    </row>
    <row r="199" spans="2:65" s="13" customFormat="1" ht="13.5">
      <c r="B199" s="234"/>
      <c r="C199" s="235"/>
      <c r="D199" s="216" t="s">
        <v>147</v>
      </c>
      <c r="E199" s="236" t="s">
        <v>22</v>
      </c>
      <c r="F199" s="237" t="s">
        <v>331</v>
      </c>
      <c r="G199" s="235"/>
      <c r="H199" s="238">
        <v>152.345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147</v>
      </c>
      <c r="AU199" s="244" t="s">
        <v>84</v>
      </c>
      <c r="AV199" s="13" t="s">
        <v>139</v>
      </c>
      <c r="AW199" s="13" t="s">
        <v>39</v>
      </c>
      <c r="AX199" s="13" t="s">
        <v>75</v>
      </c>
      <c r="AY199" s="244" t="s">
        <v>138</v>
      </c>
    </row>
    <row r="200" spans="2:65" s="12" customFormat="1" ht="13.5">
      <c r="B200" s="220"/>
      <c r="C200" s="221"/>
      <c r="D200" s="206" t="s">
        <v>147</v>
      </c>
      <c r="E200" s="231" t="s">
        <v>22</v>
      </c>
      <c r="F200" s="232" t="s">
        <v>161</v>
      </c>
      <c r="G200" s="221"/>
      <c r="H200" s="233">
        <v>297.15199999999999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147</v>
      </c>
      <c r="AU200" s="230" t="s">
        <v>84</v>
      </c>
      <c r="AV200" s="12" t="s">
        <v>145</v>
      </c>
      <c r="AW200" s="12" t="s">
        <v>39</v>
      </c>
      <c r="AX200" s="12" t="s">
        <v>24</v>
      </c>
      <c r="AY200" s="230" t="s">
        <v>138</v>
      </c>
    </row>
    <row r="201" spans="2:65" s="1" customFormat="1" ht="31.5" customHeight="1">
      <c r="B201" s="40"/>
      <c r="C201" s="192" t="s">
        <v>332</v>
      </c>
      <c r="D201" s="192" t="s">
        <v>141</v>
      </c>
      <c r="E201" s="193" t="s">
        <v>333</v>
      </c>
      <c r="F201" s="194" t="s">
        <v>334</v>
      </c>
      <c r="G201" s="195" t="s">
        <v>144</v>
      </c>
      <c r="H201" s="196">
        <v>195.16300000000001</v>
      </c>
      <c r="I201" s="197"/>
      <c r="J201" s="198">
        <f>ROUND(I201*H201,2)</f>
        <v>0</v>
      </c>
      <c r="K201" s="194" t="s">
        <v>155</v>
      </c>
      <c r="L201" s="60"/>
      <c r="M201" s="199" t="s">
        <v>22</v>
      </c>
      <c r="N201" s="200" t="s">
        <v>46</v>
      </c>
      <c r="O201" s="41"/>
      <c r="P201" s="201">
        <f>O201*H201</f>
        <v>0</v>
      </c>
      <c r="Q201" s="201">
        <v>0</v>
      </c>
      <c r="R201" s="201">
        <f>Q201*H201</f>
        <v>0</v>
      </c>
      <c r="S201" s="201">
        <v>6.8000000000000005E-2</v>
      </c>
      <c r="T201" s="202">
        <f>S201*H201</f>
        <v>13.271084000000002</v>
      </c>
      <c r="AR201" s="23" t="s">
        <v>145</v>
      </c>
      <c r="AT201" s="23" t="s">
        <v>141</v>
      </c>
      <c r="AU201" s="23" t="s">
        <v>84</v>
      </c>
      <c r="AY201" s="23" t="s">
        <v>138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3" t="s">
        <v>24</v>
      </c>
      <c r="BK201" s="203">
        <f>ROUND(I201*H201,2)</f>
        <v>0</v>
      </c>
      <c r="BL201" s="23" t="s">
        <v>145</v>
      </c>
      <c r="BM201" s="23" t="s">
        <v>335</v>
      </c>
    </row>
    <row r="202" spans="2:65" s="11" customFormat="1" ht="13.5">
      <c r="B202" s="204"/>
      <c r="C202" s="205"/>
      <c r="D202" s="216" t="s">
        <v>147</v>
      </c>
      <c r="E202" s="217" t="s">
        <v>22</v>
      </c>
      <c r="F202" s="218" t="s">
        <v>336</v>
      </c>
      <c r="G202" s="205"/>
      <c r="H202" s="219">
        <v>13.057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147</v>
      </c>
      <c r="AU202" s="215" t="s">
        <v>84</v>
      </c>
      <c r="AV202" s="11" t="s">
        <v>84</v>
      </c>
      <c r="AW202" s="11" t="s">
        <v>39</v>
      </c>
      <c r="AX202" s="11" t="s">
        <v>75</v>
      </c>
      <c r="AY202" s="215" t="s">
        <v>138</v>
      </c>
    </row>
    <row r="203" spans="2:65" s="11" customFormat="1" ht="13.5">
      <c r="B203" s="204"/>
      <c r="C203" s="205"/>
      <c r="D203" s="216" t="s">
        <v>147</v>
      </c>
      <c r="E203" s="217" t="s">
        <v>22</v>
      </c>
      <c r="F203" s="218" t="s">
        <v>337</v>
      </c>
      <c r="G203" s="205"/>
      <c r="H203" s="219">
        <v>16.765999999999998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147</v>
      </c>
      <c r="AU203" s="215" t="s">
        <v>84</v>
      </c>
      <c r="AV203" s="11" t="s">
        <v>84</v>
      </c>
      <c r="AW203" s="11" t="s">
        <v>39</v>
      </c>
      <c r="AX203" s="11" t="s">
        <v>75</v>
      </c>
      <c r="AY203" s="215" t="s">
        <v>138</v>
      </c>
    </row>
    <row r="204" spans="2:65" s="11" customFormat="1" ht="13.5">
      <c r="B204" s="204"/>
      <c r="C204" s="205"/>
      <c r="D204" s="216" t="s">
        <v>147</v>
      </c>
      <c r="E204" s="217" t="s">
        <v>22</v>
      </c>
      <c r="F204" s="218" t="s">
        <v>338</v>
      </c>
      <c r="G204" s="205"/>
      <c r="H204" s="219">
        <v>9.2420000000000009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147</v>
      </c>
      <c r="AU204" s="215" t="s">
        <v>84</v>
      </c>
      <c r="AV204" s="11" t="s">
        <v>84</v>
      </c>
      <c r="AW204" s="11" t="s">
        <v>39</v>
      </c>
      <c r="AX204" s="11" t="s">
        <v>75</v>
      </c>
      <c r="AY204" s="215" t="s">
        <v>138</v>
      </c>
    </row>
    <row r="205" spans="2:65" s="11" customFormat="1" ht="13.5">
      <c r="B205" s="204"/>
      <c r="C205" s="205"/>
      <c r="D205" s="216" t="s">
        <v>147</v>
      </c>
      <c r="E205" s="217" t="s">
        <v>22</v>
      </c>
      <c r="F205" s="218" t="s">
        <v>339</v>
      </c>
      <c r="G205" s="205"/>
      <c r="H205" s="219">
        <v>5.806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147</v>
      </c>
      <c r="AU205" s="215" t="s">
        <v>84</v>
      </c>
      <c r="AV205" s="11" t="s">
        <v>84</v>
      </c>
      <c r="AW205" s="11" t="s">
        <v>39</v>
      </c>
      <c r="AX205" s="11" t="s">
        <v>75</v>
      </c>
      <c r="AY205" s="215" t="s">
        <v>138</v>
      </c>
    </row>
    <row r="206" spans="2:65" s="11" customFormat="1" ht="13.5">
      <c r="B206" s="204"/>
      <c r="C206" s="205"/>
      <c r="D206" s="216" t="s">
        <v>147</v>
      </c>
      <c r="E206" s="217" t="s">
        <v>22</v>
      </c>
      <c r="F206" s="218" t="s">
        <v>340</v>
      </c>
      <c r="G206" s="205"/>
      <c r="H206" s="219">
        <v>6.0190000000000001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147</v>
      </c>
      <c r="AU206" s="215" t="s">
        <v>84</v>
      </c>
      <c r="AV206" s="11" t="s">
        <v>84</v>
      </c>
      <c r="AW206" s="11" t="s">
        <v>39</v>
      </c>
      <c r="AX206" s="11" t="s">
        <v>75</v>
      </c>
      <c r="AY206" s="215" t="s">
        <v>138</v>
      </c>
    </row>
    <row r="207" spans="2:65" s="11" customFormat="1" ht="13.5">
      <c r="B207" s="204"/>
      <c r="C207" s="205"/>
      <c r="D207" s="216" t="s">
        <v>147</v>
      </c>
      <c r="E207" s="217" t="s">
        <v>22</v>
      </c>
      <c r="F207" s="218" t="s">
        <v>341</v>
      </c>
      <c r="G207" s="205"/>
      <c r="H207" s="219">
        <v>8.0410000000000004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147</v>
      </c>
      <c r="AU207" s="215" t="s">
        <v>84</v>
      </c>
      <c r="AV207" s="11" t="s">
        <v>84</v>
      </c>
      <c r="AW207" s="11" t="s">
        <v>39</v>
      </c>
      <c r="AX207" s="11" t="s">
        <v>75</v>
      </c>
      <c r="AY207" s="215" t="s">
        <v>138</v>
      </c>
    </row>
    <row r="208" spans="2:65" s="11" customFormat="1" ht="13.5">
      <c r="B208" s="204"/>
      <c r="C208" s="205"/>
      <c r="D208" s="216" t="s">
        <v>147</v>
      </c>
      <c r="E208" s="217" t="s">
        <v>22</v>
      </c>
      <c r="F208" s="218" t="s">
        <v>342</v>
      </c>
      <c r="G208" s="205"/>
      <c r="H208" s="219">
        <v>6.1710000000000003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147</v>
      </c>
      <c r="AU208" s="215" t="s">
        <v>84</v>
      </c>
      <c r="AV208" s="11" t="s">
        <v>84</v>
      </c>
      <c r="AW208" s="11" t="s">
        <v>39</v>
      </c>
      <c r="AX208" s="11" t="s">
        <v>75</v>
      </c>
      <c r="AY208" s="215" t="s">
        <v>138</v>
      </c>
    </row>
    <row r="209" spans="2:51" s="11" customFormat="1" ht="13.5">
      <c r="B209" s="204"/>
      <c r="C209" s="205"/>
      <c r="D209" s="216" t="s">
        <v>147</v>
      </c>
      <c r="E209" s="217" t="s">
        <v>22</v>
      </c>
      <c r="F209" s="218" t="s">
        <v>343</v>
      </c>
      <c r="G209" s="205"/>
      <c r="H209" s="219">
        <v>8.1620000000000008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147</v>
      </c>
      <c r="AU209" s="215" t="s">
        <v>84</v>
      </c>
      <c r="AV209" s="11" t="s">
        <v>84</v>
      </c>
      <c r="AW209" s="11" t="s">
        <v>39</v>
      </c>
      <c r="AX209" s="11" t="s">
        <v>75</v>
      </c>
      <c r="AY209" s="215" t="s">
        <v>138</v>
      </c>
    </row>
    <row r="210" spans="2:51" s="11" customFormat="1" ht="13.5">
      <c r="B210" s="204"/>
      <c r="C210" s="205"/>
      <c r="D210" s="216" t="s">
        <v>147</v>
      </c>
      <c r="E210" s="217" t="s">
        <v>22</v>
      </c>
      <c r="F210" s="218" t="s">
        <v>344</v>
      </c>
      <c r="G210" s="205"/>
      <c r="H210" s="219">
        <v>11.734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147</v>
      </c>
      <c r="AU210" s="215" t="s">
        <v>84</v>
      </c>
      <c r="AV210" s="11" t="s">
        <v>84</v>
      </c>
      <c r="AW210" s="11" t="s">
        <v>39</v>
      </c>
      <c r="AX210" s="11" t="s">
        <v>75</v>
      </c>
      <c r="AY210" s="215" t="s">
        <v>138</v>
      </c>
    </row>
    <row r="211" spans="2:51" s="11" customFormat="1" ht="13.5">
      <c r="B211" s="204"/>
      <c r="C211" s="205"/>
      <c r="D211" s="216" t="s">
        <v>147</v>
      </c>
      <c r="E211" s="217" t="s">
        <v>22</v>
      </c>
      <c r="F211" s="218" t="s">
        <v>345</v>
      </c>
      <c r="G211" s="205"/>
      <c r="H211" s="219">
        <v>20.262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147</v>
      </c>
      <c r="AU211" s="215" t="s">
        <v>84</v>
      </c>
      <c r="AV211" s="11" t="s">
        <v>84</v>
      </c>
      <c r="AW211" s="11" t="s">
        <v>39</v>
      </c>
      <c r="AX211" s="11" t="s">
        <v>75</v>
      </c>
      <c r="AY211" s="215" t="s">
        <v>138</v>
      </c>
    </row>
    <row r="212" spans="2:51" s="11" customFormat="1" ht="13.5">
      <c r="B212" s="204"/>
      <c r="C212" s="205"/>
      <c r="D212" s="216" t="s">
        <v>147</v>
      </c>
      <c r="E212" s="217" t="s">
        <v>22</v>
      </c>
      <c r="F212" s="218" t="s">
        <v>346</v>
      </c>
      <c r="G212" s="205"/>
      <c r="H212" s="219">
        <v>12.282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147</v>
      </c>
      <c r="AU212" s="215" t="s">
        <v>84</v>
      </c>
      <c r="AV212" s="11" t="s">
        <v>84</v>
      </c>
      <c r="AW212" s="11" t="s">
        <v>39</v>
      </c>
      <c r="AX212" s="11" t="s">
        <v>75</v>
      </c>
      <c r="AY212" s="215" t="s">
        <v>138</v>
      </c>
    </row>
    <row r="213" spans="2:51" s="13" customFormat="1" ht="13.5">
      <c r="B213" s="234"/>
      <c r="C213" s="235"/>
      <c r="D213" s="216" t="s">
        <v>147</v>
      </c>
      <c r="E213" s="236" t="s">
        <v>22</v>
      </c>
      <c r="F213" s="237" t="s">
        <v>331</v>
      </c>
      <c r="G213" s="235"/>
      <c r="H213" s="238">
        <v>117.542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147</v>
      </c>
      <c r="AU213" s="244" t="s">
        <v>84</v>
      </c>
      <c r="AV213" s="13" t="s">
        <v>139</v>
      </c>
      <c r="AW213" s="13" t="s">
        <v>39</v>
      </c>
      <c r="AX213" s="13" t="s">
        <v>75</v>
      </c>
      <c r="AY213" s="244" t="s">
        <v>138</v>
      </c>
    </row>
    <row r="214" spans="2:51" s="11" customFormat="1" ht="13.5">
      <c r="B214" s="204"/>
      <c r="C214" s="205"/>
      <c r="D214" s="216" t="s">
        <v>147</v>
      </c>
      <c r="E214" s="217" t="s">
        <v>22</v>
      </c>
      <c r="F214" s="218" t="s">
        <v>347</v>
      </c>
      <c r="G214" s="205"/>
      <c r="H214" s="219">
        <v>-7.2960000000000003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147</v>
      </c>
      <c r="AU214" s="215" t="s">
        <v>84</v>
      </c>
      <c r="AV214" s="11" t="s">
        <v>84</v>
      </c>
      <c r="AW214" s="11" t="s">
        <v>39</v>
      </c>
      <c r="AX214" s="11" t="s">
        <v>75</v>
      </c>
      <c r="AY214" s="215" t="s">
        <v>138</v>
      </c>
    </row>
    <row r="215" spans="2:51" s="11" customFormat="1" ht="13.5">
      <c r="B215" s="204"/>
      <c r="C215" s="205"/>
      <c r="D215" s="216" t="s">
        <v>147</v>
      </c>
      <c r="E215" s="217" t="s">
        <v>22</v>
      </c>
      <c r="F215" s="218" t="s">
        <v>348</v>
      </c>
      <c r="G215" s="205"/>
      <c r="H215" s="219">
        <v>-14.592000000000001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147</v>
      </c>
      <c r="AU215" s="215" t="s">
        <v>84</v>
      </c>
      <c r="AV215" s="11" t="s">
        <v>84</v>
      </c>
      <c r="AW215" s="11" t="s">
        <v>39</v>
      </c>
      <c r="AX215" s="11" t="s">
        <v>75</v>
      </c>
      <c r="AY215" s="215" t="s">
        <v>138</v>
      </c>
    </row>
    <row r="216" spans="2:51" s="11" customFormat="1" ht="13.5">
      <c r="B216" s="204"/>
      <c r="C216" s="205"/>
      <c r="D216" s="216" t="s">
        <v>147</v>
      </c>
      <c r="E216" s="217" t="s">
        <v>22</v>
      </c>
      <c r="F216" s="218" t="s">
        <v>349</v>
      </c>
      <c r="G216" s="205"/>
      <c r="H216" s="219">
        <v>-1.9079999999999999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147</v>
      </c>
      <c r="AU216" s="215" t="s">
        <v>84</v>
      </c>
      <c r="AV216" s="11" t="s">
        <v>84</v>
      </c>
      <c r="AW216" s="11" t="s">
        <v>39</v>
      </c>
      <c r="AX216" s="11" t="s">
        <v>75</v>
      </c>
      <c r="AY216" s="215" t="s">
        <v>138</v>
      </c>
    </row>
    <row r="217" spans="2:51" s="13" customFormat="1" ht="13.5">
      <c r="B217" s="234"/>
      <c r="C217" s="235"/>
      <c r="D217" s="216" t="s">
        <v>147</v>
      </c>
      <c r="E217" s="236" t="s">
        <v>22</v>
      </c>
      <c r="F217" s="237" t="s">
        <v>248</v>
      </c>
      <c r="G217" s="235"/>
      <c r="H217" s="238">
        <v>-23.795999999999999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147</v>
      </c>
      <c r="AU217" s="244" t="s">
        <v>84</v>
      </c>
      <c r="AV217" s="13" t="s">
        <v>139</v>
      </c>
      <c r="AW217" s="13" t="s">
        <v>39</v>
      </c>
      <c r="AX217" s="13" t="s">
        <v>75</v>
      </c>
      <c r="AY217" s="244" t="s">
        <v>138</v>
      </c>
    </row>
    <row r="218" spans="2:51" s="11" customFormat="1" ht="13.5">
      <c r="B218" s="204"/>
      <c r="C218" s="205"/>
      <c r="D218" s="216" t="s">
        <v>147</v>
      </c>
      <c r="E218" s="217" t="s">
        <v>22</v>
      </c>
      <c r="F218" s="218" t="s">
        <v>350</v>
      </c>
      <c r="G218" s="205"/>
      <c r="H218" s="219">
        <v>11.978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147</v>
      </c>
      <c r="AU218" s="215" t="s">
        <v>84</v>
      </c>
      <c r="AV218" s="11" t="s">
        <v>84</v>
      </c>
      <c r="AW218" s="11" t="s">
        <v>39</v>
      </c>
      <c r="AX218" s="11" t="s">
        <v>75</v>
      </c>
      <c r="AY218" s="215" t="s">
        <v>138</v>
      </c>
    </row>
    <row r="219" spans="2:51" s="11" customFormat="1" ht="13.5">
      <c r="B219" s="204"/>
      <c r="C219" s="205"/>
      <c r="D219" s="216" t="s">
        <v>147</v>
      </c>
      <c r="E219" s="217" t="s">
        <v>22</v>
      </c>
      <c r="F219" s="218" t="s">
        <v>351</v>
      </c>
      <c r="G219" s="205"/>
      <c r="H219" s="219">
        <v>17.358000000000001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147</v>
      </c>
      <c r="AU219" s="215" t="s">
        <v>84</v>
      </c>
      <c r="AV219" s="11" t="s">
        <v>84</v>
      </c>
      <c r="AW219" s="11" t="s">
        <v>39</v>
      </c>
      <c r="AX219" s="11" t="s">
        <v>75</v>
      </c>
      <c r="AY219" s="215" t="s">
        <v>138</v>
      </c>
    </row>
    <row r="220" spans="2:51" s="11" customFormat="1" ht="13.5">
      <c r="B220" s="204"/>
      <c r="C220" s="205"/>
      <c r="D220" s="216" t="s">
        <v>147</v>
      </c>
      <c r="E220" s="217" t="s">
        <v>22</v>
      </c>
      <c r="F220" s="218" t="s">
        <v>352</v>
      </c>
      <c r="G220" s="205"/>
      <c r="H220" s="219">
        <v>9.5239999999999991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147</v>
      </c>
      <c r="AU220" s="215" t="s">
        <v>84</v>
      </c>
      <c r="AV220" s="11" t="s">
        <v>84</v>
      </c>
      <c r="AW220" s="11" t="s">
        <v>39</v>
      </c>
      <c r="AX220" s="11" t="s">
        <v>75</v>
      </c>
      <c r="AY220" s="215" t="s">
        <v>138</v>
      </c>
    </row>
    <row r="221" spans="2:51" s="11" customFormat="1" ht="13.5">
      <c r="B221" s="204"/>
      <c r="C221" s="205"/>
      <c r="D221" s="216" t="s">
        <v>147</v>
      </c>
      <c r="E221" s="217" t="s">
        <v>22</v>
      </c>
      <c r="F221" s="218" t="s">
        <v>353</v>
      </c>
      <c r="G221" s="205"/>
      <c r="H221" s="219">
        <v>12.464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147</v>
      </c>
      <c r="AU221" s="215" t="s">
        <v>84</v>
      </c>
      <c r="AV221" s="11" t="s">
        <v>84</v>
      </c>
      <c r="AW221" s="11" t="s">
        <v>39</v>
      </c>
      <c r="AX221" s="11" t="s">
        <v>75</v>
      </c>
      <c r="AY221" s="215" t="s">
        <v>138</v>
      </c>
    </row>
    <row r="222" spans="2:51" s="11" customFormat="1" ht="13.5">
      <c r="B222" s="204"/>
      <c r="C222" s="205"/>
      <c r="D222" s="216" t="s">
        <v>147</v>
      </c>
      <c r="E222" s="217" t="s">
        <v>22</v>
      </c>
      <c r="F222" s="218" t="s">
        <v>354</v>
      </c>
      <c r="G222" s="205"/>
      <c r="H222" s="219">
        <v>16.658999999999999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147</v>
      </c>
      <c r="AU222" s="215" t="s">
        <v>84</v>
      </c>
      <c r="AV222" s="11" t="s">
        <v>84</v>
      </c>
      <c r="AW222" s="11" t="s">
        <v>39</v>
      </c>
      <c r="AX222" s="11" t="s">
        <v>75</v>
      </c>
      <c r="AY222" s="215" t="s">
        <v>138</v>
      </c>
    </row>
    <row r="223" spans="2:51" s="11" customFormat="1" ht="13.5">
      <c r="B223" s="204"/>
      <c r="C223" s="205"/>
      <c r="D223" s="216" t="s">
        <v>147</v>
      </c>
      <c r="E223" s="217" t="s">
        <v>22</v>
      </c>
      <c r="F223" s="218" t="s">
        <v>355</v>
      </c>
      <c r="G223" s="205"/>
      <c r="H223" s="219">
        <v>12.555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147</v>
      </c>
      <c r="AU223" s="215" t="s">
        <v>84</v>
      </c>
      <c r="AV223" s="11" t="s">
        <v>84</v>
      </c>
      <c r="AW223" s="11" t="s">
        <v>39</v>
      </c>
      <c r="AX223" s="11" t="s">
        <v>75</v>
      </c>
      <c r="AY223" s="215" t="s">
        <v>138</v>
      </c>
    </row>
    <row r="224" spans="2:51" s="11" customFormat="1" ht="13.5">
      <c r="B224" s="204"/>
      <c r="C224" s="205"/>
      <c r="D224" s="216" t="s">
        <v>147</v>
      </c>
      <c r="E224" s="217" t="s">
        <v>22</v>
      </c>
      <c r="F224" s="218" t="s">
        <v>356</v>
      </c>
      <c r="G224" s="205"/>
      <c r="H224" s="219">
        <v>11.901999999999999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147</v>
      </c>
      <c r="AU224" s="215" t="s">
        <v>84</v>
      </c>
      <c r="AV224" s="11" t="s">
        <v>84</v>
      </c>
      <c r="AW224" s="11" t="s">
        <v>39</v>
      </c>
      <c r="AX224" s="11" t="s">
        <v>75</v>
      </c>
      <c r="AY224" s="215" t="s">
        <v>138</v>
      </c>
    </row>
    <row r="225" spans="2:65" s="11" customFormat="1" ht="13.5">
      <c r="B225" s="204"/>
      <c r="C225" s="205"/>
      <c r="D225" s="216" t="s">
        <v>147</v>
      </c>
      <c r="E225" s="217" t="s">
        <v>22</v>
      </c>
      <c r="F225" s="218" t="s">
        <v>357</v>
      </c>
      <c r="G225" s="205"/>
      <c r="H225" s="219">
        <v>19.486000000000001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147</v>
      </c>
      <c r="AU225" s="215" t="s">
        <v>84</v>
      </c>
      <c r="AV225" s="11" t="s">
        <v>84</v>
      </c>
      <c r="AW225" s="11" t="s">
        <v>39</v>
      </c>
      <c r="AX225" s="11" t="s">
        <v>75</v>
      </c>
      <c r="AY225" s="215" t="s">
        <v>138</v>
      </c>
    </row>
    <row r="226" spans="2:65" s="11" customFormat="1" ht="13.5">
      <c r="B226" s="204"/>
      <c r="C226" s="205"/>
      <c r="D226" s="216" t="s">
        <v>147</v>
      </c>
      <c r="E226" s="217" t="s">
        <v>22</v>
      </c>
      <c r="F226" s="218" t="s">
        <v>358</v>
      </c>
      <c r="G226" s="205"/>
      <c r="H226" s="219">
        <v>11.856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147</v>
      </c>
      <c r="AU226" s="215" t="s">
        <v>84</v>
      </c>
      <c r="AV226" s="11" t="s">
        <v>84</v>
      </c>
      <c r="AW226" s="11" t="s">
        <v>39</v>
      </c>
      <c r="AX226" s="11" t="s">
        <v>75</v>
      </c>
      <c r="AY226" s="215" t="s">
        <v>138</v>
      </c>
    </row>
    <row r="227" spans="2:65" s="13" customFormat="1" ht="13.5">
      <c r="B227" s="234"/>
      <c r="C227" s="235"/>
      <c r="D227" s="216" t="s">
        <v>147</v>
      </c>
      <c r="E227" s="236" t="s">
        <v>22</v>
      </c>
      <c r="F227" s="237" t="s">
        <v>331</v>
      </c>
      <c r="G227" s="235"/>
      <c r="H227" s="238">
        <v>123.782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AT227" s="244" t="s">
        <v>147</v>
      </c>
      <c r="AU227" s="244" t="s">
        <v>84</v>
      </c>
      <c r="AV227" s="13" t="s">
        <v>139</v>
      </c>
      <c r="AW227" s="13" t="s">
        <v>39</v>
      </c>
      <c r="AX227" s="13" t="s">
        <v>75</v>
      </c>
      <c r="AY227" s="244" t="s">
        <v>138</v>
      </c>
    </row>
    <row r="228" spans="2:65" s="11" customFormat="1" ht="13.5">
      <c r="B228" s="204"/>
      <c r="C228" s="205"/>
      <c r="D228" s="216" t="s">
        <v>147</v>
      </c>
      <c r="E228" s="217" t="s">
        <v>22</v>
      </c>
      <c r="F228" s="218" t="s">
        <v>347</v>
      </c>
      <c r="G228" s="205"/>
      <c r="H228" s="219">
        <v>-7.2960000000000003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147</v>
      </c>
      <c r="AU228" s="215" t="s">
        <v>84</v>
      </c>
      <c r="AV228" s="11" t="s">
        <v>84</v>
      </c>
      <c r="AW228" s="11" t="s">
        <v>39</v>
      </c>
      <c r="AX228" s="11" t="s">
        <v>75</v>
      </c>
      <c r="AY228" s="215" t="s">
        <v>138</v>
      </c>
    </row>
    <row r="229" spans="2:65" s="11" customFormat="1" ht="13.5">
      <c r="B229" s="204"/>
      <c r="C229" s="205"/>
      <c r="D229" s="216" t="s">
        <v>147</v>
      </c>
      <c r="E229" s="217" t="s">
        <v>22</v>
      </c>
      <c r="F229" s="218" t="s">
        <v>348</v>
      </c>
      <c r="G229" s="205"/>
      <c r="H229" s="219">
        <v>-14.592000000000001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147</v>
      </c>
      <c r="AU229" s="215" t="s">
        <v>84</v>
      </c>
      <c r="AV229" s="11" t="s">
        <v>84</v>
      </c>
      <c r="AW229" s="11" t="s">
        <v>39</v>
      </c>
      <c r="AX229" s="11" t="s">
        <v>75</v>
      </c>
      <c r="AY229" s="215" t="s">
        <v>138</v>
      </c>
    </row>
    <row r="230" spans="2:65" s="11" customFormat="1" ht="13.5">
      <c r="B230" s="204"/>
      <c r="C230" s="205"/>
      <c r="D230" s="216" t="s">
        <v>147</v>
      </c>
      <c r="E230" s="217" t="s">
        <v>22</v>
      </c>
      <c r="F230" s="218" t="s">
        <v>359</v>
      </c>
      <c r="G230" s="205"/>
      <c r="H230" s="219">
        <v>-0.47699999999999998</v>
      </c>
      <c r="I230" s="210"/>
      <c r="J230" s="205"/>
      <c r="K230" s="205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147</v>
      </c>
      <c r="AU230" s="215" t="s">
        <v>84</v>
      </c>
      <c r="AV230" s="11" t="s">
        <v>84</v>
      </c>
      <c r="AW230" s="11" t="s">
        <v>39</v>
      </c>
      <c r="AX230" s="11" t="s">
        <v>75</v>
      </c>
      <c r="AY230" s="215" t="s">
        <v>138</v>
      </c>
    </row>
    <row r="231" spans="2:65" s="13" customFormat="1" ht="13.5">
      <c r="B231" s="234"/>
      <c r="C231" s="235"/>
      <c r="D231" s="216" t="s">
        <v>147</v>
      </c>
      <c r="E231" s="236" t="s">
        <v>22</v>
      </c>
      <c r="F231" s="237" t="s">
        <v>331</v>
      </c>
      <c r="G231" s="235"/>
      <c r="H231" s="238">
        <v>-22.364999999999998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AT231" s="244" t="s">
        <v>147</v>
      </c>
      <c r="AU231" s="244" t="s">
        <v>84</v>
      </c>
      <c r="AV231" s="13" t="s">
        <v>139</v>
      </c>
      <c r="AW231" s="13" t="s">
        <v>39</v>
      </c>
      <c r="AX231" s="13" t="s">
        <v>75</v>
      </c>
      <c r="AY231" s="244" t="s">
        <v>138</v>
      </c>
    </row>
    <row r="232" spans="2:65" s="12" customFormat="1" ht="13.5">
      <c r="B232" s="220"/>
      <c r="C232" s="221"/>
      <c r="D232" s="216" t="s">
        <v>147</v>
      </c>
      <c r="E232" s="222" t="s">
        <v>22</v>
      </c>
      <c r="F232" s="223" t="s">
        <v>161</v>
      </c>
      <c r="G232" s="221"/>
      <c r="H232" s="224">
        <v>195.16300000000001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147</v>
      </c>
      <c r="AU232" s="230" t="s">
        <v>84</v>
      </c>
      <c r="AV232" s="12" t="s">
        <v>145</v>
      </c>
      <c r="AW232" s="12" t="s">
        <v>39</v>
      </c>
      <c r="AX232" s="12" t="s">
        <v>24</v>
      </c>
      <c r="AY232" s="230" t="s">
        <v>138</v>
      </c>
    </row>
    <row r="233" spans="2:65" s="10" customFormat="1" ht="29.85" customHeight="1">
      <c r="B233" s="175"/>
      <c r="C233" s="176"/>
      <c r="D233" s="189" t="s">
        <v>74</v>
      </c>
      <c r="E233" s="190" t="s">
        <v>360</v>
      </c>
      <c r="F233" s="190" t="s">
        <v>361</v>
      </c>
      <c r="G233" s="176"/>
      <c r="H233" s="176"/>
      <c r="I233" s="179"/>
      <c r="J233" s="191">
        <f>BK233</f>
        <v>0</v>
      </c>
      <c r="K233" s="176"/>
      <c r="L233" s="181"/>
      <c r="M233" s="182"/>
      <c r="N233" s="183"/>
      <c r="O233" s="183"/>
      <c r="P233" s="184">
        <f>SUM(P234:P241)</f>
        <v>0</v>
      </c>
      <c r="Q233" s="183"/>
      <c r="R233" s="184">
        <f>SUM(R234:R241)</f>
        <v>0</v>
      </c>
      <c r="S233" s="183"/>
      <c r="T233" s="185">
        <f>SUM(T234:T241)</f>
        <v>0</v>
      </c>
      <c r="AR233" s="186" t="s">
        <v>24</v>
      </c>
      <c r="AT233" s="187" t="s">
        <v>74</v>
      </c>
      <c r="AU233" s="187" t="s">
        <v>24</v>
      </c>
      <c r="AY233" s="186" t="s">
        <v>138</v>
      </c>
      <c r="BK233" s="188">
        <f>SUM(BK234:BK241)</f>
        <v>0</v>
      </c>
    </row>
    <row r="234" spans="2:65" s="1" customFormat="1" ht="31.5" customHeight="1">
      <c r="B234" s="40"/>
      <c r="C234" s="192" t="s">
        <v>362</v>
      </c>
      <c r="D234" s="192" t="s">
        <v>141</v>
      </c>
      <c r="E234" s="193" t="s">
        <v>363</v>
      </c>
      <c r="F234" s="194" t="s">
        <v>364</v>
      </c>
      <c r="G234" s="195" t="s">
        <v>365</v>
      </c>
      <c r="H234" s="196">
        <v>61.176000000000002</v>
      </c>
      <c r="I234" s="197"/>
      <c r="J234" s="198">
        <f>ROUND(I234*H234,2)</f>
        <v>0</v>
      </c>
      <c r="K234" s="194" t="s">
        <v>155</v>
      </c>
      <c r="L234" s="60"/>
      <c r="M234" s="199" t="s">
        <v>22</v>
      </c>
      <c r="N234" s="200" t="s">
        <v>46</v>
      </c>
      <c r="O234" s="41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AR234" s="23" t="s">
        <v>145</v>
      </c>
      <c r="AT234" s="23" t="s">
        <v>141</v>
      </c>
      <c r="AU234" s="23" t="s">
        <v>84</v>
      </c>
      <c r="AY234" s="23" t="s">
        <v>138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23" t="s">
        <v>24</v>
      </c>
      <c r="BK234" s="203">
        <f>ROUND(I234*H234,2)</f>
        <v>0</v>
      </c>
      <c r="BL234" s="23" t="s">
        <v>145</v>
      </c>
      <c r="BM234" s="23" t="s">
        <v>366</v>
      </c>
    </row>
    <row r="235" spans="2:65" s="1" customFormat="1" ht="31.5" customHeight="1">
      <c r="B235" s="40"/>
      <c r="C235" s="192" t="s">
        <v>367</v>
      </c>
      <c r="D235" s="192" t="s">
        <v>141</v>
      </c>
      <c r="E235" s="193" t="s">
        <v>368</v>
      </c>
      <c r="F235" s="194" t="s">
        <v>369</v>
      </c>
      <c r="G235" s="195" t="s">
        <v>365</v>
      </c>
      <c r="H235" s="196">
        <v>61.176000000000002</v>
      </c>
      <c r="I235" s="197"/>
      <c r="J235" s="198">
        <f>ROUND(I235*H235,2)</f>
        <v>0</v>
      </c>
      <c r="K235" s="194" t="s">
        <v>155</v>
      </c>
      <c r="L235" s="60"/>
      <c r="M235" s="199" t="s">
        <v>22</v>
      </c>
      <c r="N235" s="200" t="s">
        <v>46</v>
      </c>
      <c r="O235" s="41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AR235" s="23" t="s">
        <v>145</v>
      </c>
      <c r="AT235" s="23" t="s">
        <v>141</v>
      </c>
      <c r="AU235" s="23" t="s">
        <v>84</v>
      </c>
      <c r="AY235" s="23" t="s">
        <v>138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3" t="s">
        <v>24</v>
      </c>
      <c r="BK235" s="203">
        <f>ROUND(I235*H235,2)</f>
        <v>0</v>
      </c>
      <c r="BL235" s="23" t="s">
        <v>145</v>
      </c>
      <c r="BM235" s="23" t="s">
        <v>370</v>
      </c>
    </row>
    <row r="236" spans="2:65" s="1" customFormat="1" ht="31.5" customHeight="1">
      <c r="B236" s="40"/>
      <c r="C236" s="192" t="s">
        <v>371</v>
      </c>
      <c r="D236" s="192" t="s">
        <v>141</v>
      </c>
      <c r="E236" s="193" t="s">
        <v>372</v>
      </c>
      <c r="F236" s="194" t="s">
        <v>373</v>
      </c>
      <c r="G236" s="195" t="s">
        <v>365</v>
      </c>
      <c r="H236" s="196">
        <v>550.58399999999995</v>
      </c>
      <c r="I236" s="197"/>
      <c r="J236" s="198">
        <f>ROUND(I236*H236,2)</f>
        <v>0</v>
      </c>
      <c r="K236" s="194" t="s">
        <v>155</v>
      </c>
      <c r="L236" s="60"/>
      <c r="M236" s="199" t="s">
        <v>22</v>
      </c>
      <c r="N236" s="200" t="s">
        <v>46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145</v>
      </c>
      <c r="AT236" s="23" t="s">
        <v>141</v>
      </c>
      <c r="AU236" s="23" t="s">
        <v>84</v>
      </c>
      <c r="AY236" s="23" t="s">
        <v>138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24</v>
      </c>
      <c r="BK236" s="203">
        <f>ROUND(I236*H236,2)</f>
        <v>0</v>
      </c>
      <c r="BL236" s="23" t="s">
        <v>145</v>
      </c>
      <c r="BM236" s="23" t="s">
        <v>374</v>
      </c>
    </row>
    <row r="237" spans="2:65" s="11" customFormat="1" ht="13.5">
      <c r="B237" s="204"/>
      <c r="C237" s="205"/>
      <c r="D237" s="206" t="s">
        <v>147</v>
      </c>
      <c r="E237" s="207" t="s">
        <v>22</v>
      </c>
      <c r="F237" s="208" t="s">
        <v>375</v>
      </c>
      <c r="G237" s="205"/>
      <c r="H237" s="209">
        <v>550.58399999999995</v>
      </c>
      <c r="I237" s="210"/>
      <c r="J237" s="205"/>
      <c r="K237" s="205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147</v>
      </c>
      <c r="AU237" s="215" t="s">
        <v>84</v>
      </c>
      <c r="AV237" s="11" t="s">
        <v>84</v>
      </c>
      <c r="AW237" s="11" t="s">
        <v>39</v>
      </c>
      <c r="AX237" s="11" t="s">
        <v>24</v>
      </c>
      <c r="AY237" s="215" t="s">
        <v>138</v>
      </c>
    </row>
    <row r="238" spans="2:65" s="1" customFormat="1" ht="22.5" customHeight="1">
      <c r="B238" s="40"/>
      <c r="C238" s="192" t="s">
        <v>376</v>
      </c>
      <c r="D238" s="192" t="s">
        <v>141</v>
      </c>
      <c r="E238" s="193" t="s">
        <v>377</v>
      </c>
      <c r="F238" s="194" t="s">
        <v>378</v>
      </c>
      <c r="G238" s="195" t="s">
        <v>365</v>
      </c>
      <c r="H238" s="196">
        <v>9.3810000000000002</v>
      </c>
      <c r="I238" s="197"/>
      <c r="J238" s="198">
        <f>ROUND(I238*H238,2)</f>
        <v>0</v>
      </c>
      <c r="K238" s="194" t="s">
        <v>155</v>
      </c>
      <c r="L238" s="60"/>
      <c r="M238" s="199" t="s">
        <v>22</v>
      </c>
      <c r="N238" s="200" t="s">
        <v>46</v>
      </c>
      <c r="O238" s="41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AR238" s="23" t="s">
        <v>145</v>
      </c>
      <c r="AT238" s="23" t="s">
        <v>141</v>
      </c>
      <c r="AU238" s="23" t="s">
        <v>84</v>
      </c>
      <c r="AY238" s="23" t="s">
        <v>138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23" t="s">
        <v>24</v>
      </c>
      <c r="BK238" s="203">
        <f>ROUND(I238*H238,2)</f>
        <v>0</v>
      </c>
      <c r="BL238" s="23" t="s">
        <v>145</v>
      </c>
      <c r="BM238" s="23" t="s">
        <v>379</v>
      </c>
    </row>
    <row r="239" spans="2:65" s="1" customFormat="1" ht="22.5" customHeight="1">
      <c r="B239" s="40"/>
      <c r="C239" s="192" t="s">
        <v>380</v>
      </c>
      <c r="D239" s="192" t="s">
        <v>141</v>
      </c>
      <c r="E239" s="193" t="s">
        <v>381</v>
      </c>
      <c r="F239" s="194" t="s">
        <v>382</v>
      </c>
      <c r="G239" s="195" t="s">
        <v>365</v>
      </c>
      <c r="H239" s="196">
        <v>48.573999999999998</v>
      </c>
      <c r="I239" s="197"/>
      <c r="J239" s="198">
        <f>ROUND(I239*H239,2)</f>
        <v>0</v>
      </c>
      <c r="K239" s="194" t="s">
        <v>155</v>
      </c>
      <c r="L239" s="60"/>
      <c r="M239" s="199" t="s">
        <v>22</v>
      </c>
      <c r="N239" s="200" t="s">
        <v>46</v>
      </c>
      <c r="O239" s="41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23" t="s">
        <v>145</v>
      </c>
      <c r="AT239" s="23" t="s">
        <v>141</v>
      </c>
      <c r="AU239" s="23" t="s">
        <v>84</v>
      </c>
      <c r="AY239" s="23" t="s">
        <v>138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24</v>
      </c>
      <c r="BK239" s="203">
        <f>ROUND(I239*H239,2)</f>
        <v>0</v>
      </c>
      <c r="BL239" s="23" t="s">
        <v>145</v>
      </c>
      <c r="BM239" s="23" t="s">
        <v>383</v>
      </c>
    </row>
    <row r="240" spans="2:65" s="11" customFormat="1" ht="13.5">
      <c r="B240" s="204"/>
      <c r="C240" s="205"/>
      <c r="D240" s="206" t="s">
        <v>147</v>
      </c>
      <c r="E240" s="207" t="s">
        <v>22</v>
      </c>
      <c r="F240" s="208" t="s">
        <v>384</v>
      </c>
      <c r="G240" s="205"/>
      <c r="H240" s="209">
        <v>48.573999999999998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147</v>
      </c>
      <c r="AU240" s="215" t="s">
        <v>84</v>
      </c>
      <c r="AV240" s="11" t="s">
        <v>84</v>
      </c>
      <c r="AW240" s="11" t="s">
        <v>39</v>
      </c>
      <c r="AX240" s="11" t="s">
        <v>24</v>
      </c>
      <c r="AY240" s="215" t="s">
        <v>138</v>
      </c>
    </row>
    <row r="241" spans="2:65" s="1" customFormat="1" ht="22.5" customHeight="1">
      <c r="B241" s="40"/>
      <c r="C241" s="192" t="s">
        <v>385</v>
      </c>
      <c r="D241" s="192" t="s">
        <v>141</v>
      </c>
      <c r="E241" s="193" t="s">
        <v>386</v>
      </c>
      <c r="F241" s="194" t="s">
        <v>387</v>
      </c>
      <c r="G241" s="195" t="s">
        <v>365</v>
      </c>
      <c r="H241" s="196">
        <v>3.2240000000000002</v>
      </c>
      <c r="I241" s="197"/>
      <c r="J241" s="198">
        <f>ROUND(I241*H241,2)</f>
        <v>0</v>
      </c>
      <c r="K241" s="194" t="s">
        <v>155</v>
      </c>
      <c r="L241" s="60"/>
      <c r="M241" s="199" t="s">
        <v>22</v>
      </c>
      <c r="N241" s="200" t="s">
        <v>46</v>
      </c>
      <c r="O241" s="41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23" t="s">
        <v>145</v>
      </c>
      <c r="AT241" s="23" t="s">
        <v>141</v>
      </c>
      <c r="AU241" s="23" t="s">
        <v>84</v>
      </c>
      <c r="AY241" s="23" t="s">
        <v>138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3" t="s">
        <v>24</v>
      </c>
      <c r="BK241" s="203">
        <f>ROUND(I241*H241,2)</f>
        <v>0</v>
      </c>
      <c r="BL241" s="23" t="s">
        <v>145</v>
      </c>
      <c r="BM241" s="23" t="s">
        <v>388</v>
      </c>
    </row>
    <row r="242" spans="2:65" s="10" customFormat="1" ht="29.85" customHeight="1">
      <c r="B242" s="175"/>
      <c r="C242" s="176"/>
      <c r="D242" s="189" t="s">
        <v>74</v>
      </c>
      <c r="E242" s="190" t="s">
        <v>389</v>
      </c>
      <c r="F242" s="190" t="s">
        <v>390</v>
      </c>
      <c r="G242" s="176"/>
      <c r="H242" s="176"/>
      <c r="I242" s="179"/>
      <c r="J242" s="191">
        <f>BK242</f>
        <v>0</v>
      </c>
      <c r="K242" s="176"/>
      <c r="L242" s="181"/>
      <c r="M242" s="182"/>
      <c r="N242" s="183"/>
      <c r="O242" s="183"/>
      <c r="P242" s="184">
        <f>P243</f>
        <v>0</v>
      </c>
      <c r="Q242" s="183"/>
      <c r="R242" s="184">
        <f>R243</f>
        <v>0</v>
      </c>
      <c r="S242" s="183"/>
      <c r="T242" s="185">
        <f>T243</f>
        <v>0</v>
      </c>
      <c r="AR242" s="186" t="s">
        <v>24</v>
      </c>
      <c r="AT242" s="187" t="s">
        <v>74</v>
      </c>
      <c r="AU242" s="187" t="s">
        <v>24</v>
      </c>
      <c r="AY242" s="186" t="s">
        <v>138</v>
      </c>
      <c r="BK242" s="188">
        <f>BK243</f>
        <v>0</v>
      </c>
    </row>
    <row r="243" spans="2:65" s="1" customFormat="1" ht="44.25" customHeight="1">
      <c r="B243" s="40"/>
      <c r="C243" s="192" t="s">
        <v>391</v>
      </c>
      <c r="D243" s="192" t="s">
        <v>141</v>
      </c>
      <c r="E243" s="193" t="s">
        <v>392</v>
      </c>
      <c r="F243" s="194" t="s">
        <v>393</v>
      </c>
      <c r="G243" s="195" t="s">
        <v>365</v>
      </c>
      <c r="H243" s="196">
        <v>21.437000000000001</v>
      </c>
      <c r="I243" s="197"/>
      <c r="J243" s="198">
        <f>ROUND(I243*H243,2)</f>
        <v>0</v>
      </c>
      <c r="K243" s="194" t="s">
        <v>155</v>
      </c>
      <c r="L243" s="60"/>
      <c r="M243" s="199" t="s">
        <v>22</v>
      </c>
      <c r="N243" s="200" t="s">
        <v>46</v>
      </c>
      <c r="O243" s="41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AR243" s="23" t="s">
        <v>145</v>
      </c>
      <c r="AT243" s="23" t="s">
        <v>141</v>
      </c>
      <c r="AU243" s="23" t="s">
        <v>84</v>
      </c>
      <c r="AY243" s="23" t="s">
        <v>138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23" t="s">
        <v>24</v>
      </c>
      <c r="BK243" s="203">
        <f>ROUND(I243*H243,2)</f>
        <v>0</v>
      </c>
      <c r="BL243" s="23" t="s">
        <v>145</v>
      </c>
      <c r="BM243" s="23" t="s">
        <v>394</v>
      </c>
    </row>
    <row r="244" spans="2:65" s="10" customFormat="1" ht="37.35" customHeight="1">
      <c r="B244" s="175"/>
      <c r="C244" s="176"/>
      <c r="D244" s="177" t="s">
        <v>74</v>
      </c>
      <c r="E244" s="178" t="s">
        <v>395</v>
      </c>
      <c r="F244" s="178" t="s">
        <v>396</v>
      </c>
      <c r="G244" s="176"/>
      <c r="H244" s="176"/>
      <c r="I244" s="179"/>
      <c r="J244" s="180">
        <f>BK244</f>
        <v>0</v>
      </c>
      <c r="K244" s="176"/>
      <c r="L244" s="181"/>
      <c r="M244" s="182"/>
      <c r="N244" s="183"/>
      <c r="O244" s="183"/>
      <c r="P244" s="184">
        <f>P245+P250+P260+P284+P303+P319+P382+P384</f>
        <v>0</v>
      </c>
      <c r="Q244" s="183"/>
      <c r="R244" s="184">
        <f>R245+R250+R260+R284+R303+R319+R382+R384</f>
        <v>10.382488740000001</v>
      </c>
      <c r="S244" s="183"/>
      <c r="T244" s="185">
        <f>T245+T250+T260+T284+T303+T319+T382+T384</f>
        <v>0.624</v>
      </c>
      <c r="AR244" s="186" t="s">
        <v>84</v>
      </c>
      <c r="AT244" s="187" t="s">
        <v>74</v>
      </c>
      <c r="AU244" s="187" t="s">
        <v>75</v>
      </c>
      <c r="AY244" s="186" t="s">
        <v>138</v>
      </c>
      <c r="BK244" s="188">
        <f>BK245+BK250+BK260+BK284+BK303+BK319+BK382+BK384</f>
        <v>0</v>
      </c>
    </row>
    <row r="245" spans="2:65" s="10" customFormat="1" ht="19.899999999999999" customHeight="1">
      <c r="B245" s="175"/>
      <c r="C245" s="176"/>
      <c r="D245" s="189" t="s">
        <v>74</v>
      </c>
      <c r="E245" s="190" t="s">
        <v>397</v>
      </c>
      <c r="F245" s="190" t="s">
        <v>398</v>
      </c>
      <c r="G245" s="176"/>
      <c r="H245" s="176"/>
      <c r="I245" s="179"/>
      <c r="J245" s="191">
        <f>BK245</f>
        <v>0</v>
      </c>
      <c r="K245" s="176"/>
      <c r="L245" s="181"/>
      <c r="M245" s="182"/>
      <c r="N245" s="183"/>
      <c r="O245" s="183"/>
      <c r="P245" s="184">
        <f>SUM(P246:P249)</f>
        <v>0</v>
      </c>
      <c r="Q245" s="183"/>
      <c r="R245" s="184">
        <f>SUM(R246:R249)</f>
        <v>0.27687299999999998</v>
      </c>
      <c r="S245" s="183"/>
      <c r="T245" s="185">
        <f>SUM(T246:T249)</f>
        <v>0</v>
      </c>
      <c r="AR245" s="186" t="s">
        <v>84</v>
      </c>
      <c r="AT245" s="187" t="s">
        <v>74</v>
      </c>
      <c r="AU245" s="187" t="s">
        <v>24</v>
      </c>
      <c r="AY245" s="186" t="s">
        <v>138</v>
      </c>
      <c r="BK245" s="188">
        <f>SUM(BK246:BK249)</f>
        <v>0</v>
      </c>
    </row>
    <row r="246" spans="2:65" s="1" customFormat="1" ht="31.5" customHeight="1">
      <c r="B246" s="40"/>
      <c r="C246" s="192" t="s">
        <v>399</v>
      </c>
      <c r="D246" s="192" t="s">
        <v>141</v>
      </c>
      <c r="E246" s="193" t="s">
        <v>400</v>
      </c>
      <c r="F246" s="194" t="s">
        <v>401</v>
      </c>
      <c r="G246" s="195" t="s">
        <v>144</v>
      </c>
      <c r="H246" s="196">
        <v>92.290999999999997</v>
      </c>
      <c r="I246" s="197"/>
      <c r="J246" s="198">
        <f>ROUND(I246*H246,2)</f>
        <v>0</v>
      </c>
      <c r="K246" s="194" t="s">
        <v>22</v>
      </c>
      <c r="L246" s="60"/>
      <c r="M246" s="199" t="s">
        <v>22</v>
      </c>
      <c r="N246" s="200" t="s">
        <v>46</v>
      </c>
      <c r="O246" s="41"/>
      <c r="P246" s="201">
        <f>O246*H246</f>
        <v>0</v>
      </c>
      <c r="Q246" s="201">
        <v>3.0000000000000001E-3</v>
      </c>
      <c r="R246" s="201">
        <f>Q246*H246</f>
        <v>0.27687299999999998</v>
      </c>
      <c r="S246" s="201">
        <v>0</v>
      </c>
      <c r="T246" s="202">
        <f>S246*H246</f>
        <v>0</v>
      </c>
      <c r="AR246" s="23" t="s">
        <v>226</v>
      </c>
      <c r="AT246" s="23" t="s">
        <v>141</v>
      </c>
      <c r="AU246" s="23" t="s">
        <v>84</v>
      </c>
      <c r="AY246" s="23" t="s">
        <v>138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3" t="s">
        <v>24</v>
      </c>
      <c r="BK246" s="203">
        <f>ROUND(I246*H246,2)</f>
        <v>0</v>
      </c>
      <c r="BL246" s="23" t="s">
        <v>226</v>
      </c>
      <c r="BM246" s="23" t="s">
        <v>402</v>
      </c>
    </row>
    <row r="247" spans="2:65" s="11" customFormat="1" ht="13.5">
      <c r="B247" s="204"/>
      <c r="C247" s="205"/>
      <c r="D247" s="216" t="s">
        <v>147</v>
      </c>
      <c r="E247" s="217" t="s">
        <v>22</v>
      </c>
      <c r="F247" s="218" t="s">
        <v>403</v>
      </c>
      <c r="G247" s="205"/>
      <c r="H247" s="219">
        <v>73.97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147</v>
      </c>
      <c r="AU247" s="215" t="s">
        <v>84</v>
      </c>
      <c r="AV247" s="11" t="s">
        <v>84</v>
      </c>
      <c r="AW247" s="11" t="s">
        <v>39</v>
      </c>
      <c r="AX247" s="11" t="s">
        <v>75</v>
      </c>
      <c r="AY247" s="215" t="s">
        <v>138</v>
      </c>
    </row>
    <row r="248" spans="2:65" s="11" customFormat="1" ht="13.5">
      <c r="B248" s="204"/>
      <c r="C248" s="205"/>
      <c r="D248" s="216" t="s">
        <v>147</v>
      </c>
      <c r="E248" s="217" t="s">
        <v>22</v>
      </c>
      <c r="F248" s="218" t="s">
        <v>404</v>
      </c>
      <c r="G248" s="205"/>
      <c r="H248" s="219">
        <v>18.321000000000002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147</v>
      </c>
      <c r="AU248" s="215" t="s">
        <v>84</v>
      </c>
      <c r="AV248" s="11" t="s">
        <v>84</v>
      </c>
      <c r="AW248" s="11" t="s">
        <v>39</v>
      </c>
      <c r="AX248" s="11" t="s">
        <v>75</v>
      </c>
      <c r="AY248" s="215" t="s">
        <v>138</v>
      </c>
    </row>
    <row r="249" spans="2:65" s="12" customFormat="1" ht="13.5">
      <c r="B249" s="220"/>
      <c r="C249" s="221"/>
      <c r="D249" s="216" t="s">
        <v>147</v>
      </c>
      <c r="E249" s="222" t="s">
        <v>22</v>
      </c>
      <c r="F249" s="223" t="s">
        <v>161</v>
      </c>
      <c r="G249" s="221"/>
      <c r="H249" s="224">
        <v>92.290999999999997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147</v>
      </c>
      <c r="AU249" s="230" t="s">
        <v>84</v>
      </c>
      <c r="AV249" s="12" t="s">
        <v>145</v>
      </c>
      <c r="AW249" s="12" t="s">
        <v>39</v>
      </c>
      <c r="AX249" s="12" t="s">
        <v>24</v>
      </c>
      <c r="AY249" s="230" t="s">
        <v>138</v>
      </c>
    </row>
    <row r="250" spans="2:65" s="10" customFormat="1" ht="29.85" customHeight="1">
      <c r="B250" s="175"/>
      <c r="C250" s="176"/>
      <c r="D250" s="189" t="s">
        <v>74</v>
      </c>
      <c r="E250" s="190" t="s">
        <v>405</v>
      </c>
      <c r="F250" s="190" t="s">
        <v>406</v>
      </c>
      <c r="G250" s="176"/>
      <c r="H250" s="176"/>
      <c r="I250" s="179"/>
      <c r="J250" s="191">
        <f>BK250</f>
        <v>0</v>
      </c>
      <c r="K250" s="176"/>
      <c r="L250" s="181"/>
      <c r="M250" s="182"/>
      <c r="N250" s="183"/>
      <c r="O250" s="183"/>
      <c r="P250" s="184">
        <f>SUM(P251:P259)</f>
        <v>0</v>
      </c>
      <c r="Q250" s="183"/>
      <c r="R250" s="184">
        <f>SUM(R251:R259)</f>
        <v>2.4819999999999998E-2</v>
      </c>
      <c r="S250" s="183"/>
      <c r="T250" s="185">
        <f>SUM(T251:T259)</f>
        <v>0</v>
      </c>
      <c r="AR250" s="186" t="s">
        <v>84</v>
      </c>
      <c r="AT250" s="187" t="s">
        <v>74</v>
      </c>
      <c r="AU250" s="187" t="s">
        <v>24</v>
      </c>
      <c r="AY250" s="186" t="s">
        <v>138</v>
      </c>
      <c r="BK250" s="188">
        <f>SUM(BK251:BK259)</f>
        <v>0</v>
      </c>
    </row>
    <row r="251" spans="2:65" s="1" customFormat="1" ht="22.5" customHeight="1">
      <c r="B251" s="40"/>
      <c r="C251" s="192" t="s">
        <v>407</v>
      </c>
      <c r="D251" s="192" t="s">
        <v>141</v>
      </c>
      <c r="E251" s="193" t="s">
        <v>408</v>
      </c>
      <c r="F251" s="194" t="s">
        <v>409</v>
      </c>
      <c r="G251" s="195" t="s">
        <v>410</v>
      </c>
      <c r="H251" s="196">
        <v>1</v>
      </c>
      <c r="I251" s="197"/>
      <c r="J251" s="198">
        <f t="shared" ref="J251:J259" si="0">ROUND(I251*H251,2)</f>
        <v>0</v>
      </c>
      <c r="K251" s="194" t="s">
        <v>22</v>
      </c>
      <c r="L251" s="60"/>
      <c r="M251" s="199" t="s">
        <v>22</v>
      </c>
      <c r="N251" s="200" t="s">
        <v>46</v>
      </c>
      <c r="O251" s="41"/>
      <c r="P251" s="201">
        <f t="shared" ref="P251:P259" si="1">O251*H251</f>
        <v>0</v>
      </c>
      <c r="Q251" s="201">
        <v>5.0000000000000002E-5</v>
      </c>
      <c r="R251" s="201">
        <f t="shared" ref="R251:R259" si="2">Q251*H251</f>
        <v>5.0000000000000002E-5</v>
      </c>
      <c r="S251" s="201">
        <v>0</v>
      </c>
      <c r="T251" s="202">
        <f t="shared" ref="T251:T259" si="3">S251*H251</f>
        <v>0</v>
      </c>
      <c r="AR251" s="23" t="s">
        <v>226</v>
      </c>
      <c r="AT251" s="23" t="s">
        <v>141</v>
      </c>
      <c r="AU251" s="23" t="s">
        <v>84</v>
      </c>
      <c r="AY251" s="23" t="s">
        <v>138</v>
      </c>
      <c r="BE251" s="203">
        <f t="shared" ref="BE251:BE259" si="4">IF(N251="základní",J251,0)</f>
        <v>0</v>
      </c>
      <c r="BF251" s="203">
        <f t="shared" ref="BF251:BF259" si="5">IF(N251="snížená",J251,0)</f>
        <v>0</v>
      </c>
      <c r="BG251" s="203">
        <f t="shared" ref="BG251:BG259" si="6">IF(N251="zákl. přenesená",J251,0)</f>
        <v>0</v>
      </c>
      <c r="BH251" s="203">
        <f t="shared" ref="BH251:BH259" si="7">IF(N251="sníž. přenesená",J251,0)</f>
        <v>0</v>
      </c>
      <c r="BI251" s="203">
        <f t="shared" ref="BI251:BI259" si="8">IF(N251="nulová",J251,0)</f>
        <v>0</v>
      </c>
      <c r="BJ251" s="23" t="s">
        <v>24</v>
      </c>
      <c r="BK251" s="203">
        <f t="shared" ref="BK251:BK259" si="9">ROUND(I251*H251,2)</f>
        <v>0</v>
      </c>
      <c r="BL251" s="23" t="s">
        <v>226</v>
      </c>
      <c r="BM251" s="23" t="s">
        <v>411</v>
      </c>
    </row>
    <row r="252" spans="2:65" s="1" customFormat="1" ht="22.5" customHeight="1">
      <c r="B252" s="40"/>
      <c r="C252" s="192" t="s">
        <v>412</v>
      </c>
      <c r="D252" s="192" t="s">
        <v>141</v>
      </c>
      <c r="E252" s="193" t="s">
        <v>413</v>
      </c>
      <c r="F252" s="194" t="s">
        <v>414</v>
      </c>
      <c r="G252" s="195" t="s">
        <v>410</v>
      </c>
      <c r="H252" s="196">
        <v>10</v>
      </c>
      <c r="I252" s="197"/>
      <c r="J252" s="198">
        <f t="shared" si="0"/>
        <v>0</v>
      </c>
      <c r="K252" s="194" t="s">
        <v>22</v>
      </c>
      <c r="L252" s="60"/>
      <c r="M252" s="199" t="s">
        <v>22</v>
      </c>
      <c r="N252" s="200" t="s">
        <v>46</v>
      </c>
      <c r="O252" s="41"/>
      <c r="P252" s="201">
        <f t="shared" si="1"/>
        <v>0</v>
      </c>
      <c r="Q252" s="201">
        <v>5.1999999999999995E-4</v>
      </c>
      <c r="R252" s="201">
        <f t="shared" si="2"/>
        <v>5.1999999999999998E-3</v>
      </c>
      <c r="S252" s="201">
        <v>0</v>
      </c>
      <c r="T252" s="202">
        <f t="shared" si="3"/>
        <v>0</v>
      </c>
      <c r="AR252" s="23" t="s">
        <v>226</v>
      </c>
      <c r="AT252" s="23" t="s">
        <v>141</v>
      </c>
      <c r="AU252" s="23" t="s">
        <v>84</v>
      </c>
      <c r="AY252" s="23" t="s">
        <v>138</v>
      </c>
      <c r="BE252" s="203">
        <f t="shared" si="4"/>
        <v>0</v>
      </c>
      <c r="BF252" s="203">
        <f t="shared" si="5"/>
        <v>0</v>
      </c>
      <c r="BG252" s="203">
        <f t="shared" si="6"/>
        <v>0</v>
      </c>
      <c r="BH252" s="203">
        <f t="shared" si="7"/>
        <v>0</v>
      </c>
      <c r="BI252" s="203">
        <f t="shared" si="8"/>
        <v>0</v>
      </c>
      <c r="BJ252" s="23" t="s">
        <v>24</v>
      </c>
      <c r="BK252" s="203">
        <f t="shared" si="9"/>
        <v>0</v>
      </c>
      <c r="BL252" s="23" t="s">
        <v>226</v>
      </c>
      <c r="BM252" s="23" t="s">
        <v>415</v>
      </c>
    </row>
    <row r="253" spans="2:65" s="1" customFormat="1" ht="31.5" customHeight="1">
      <c r="B253" s="40"/>
      <c r="C253" s="192" t="s">
        <v>416</v>
      </c>
      <c r="D253" s="192" t="s">
        <v>141</v>
      </c>
      <c r="E253" s="193" t="s">
        <v>417</v>
      </c>
      <c r="F253" s="194" t="s">
        <v>418</v>
      </c>
      <c r="G253" s="195" t="s">
        <v>410</v>
      </c>
      <c r="H253" s="196">
        <v>10</v>
      </c>
      <c r="I253" s="197"/>
      <c r="J253" s="198">
        <f t="shared" si="0"/>
        <v>0</v>
      </c>
      <c r="K253" s="194" t="s">
        <v>22</v>
      </c>
      <c r="L253" s="60"/>
      <c r="M253" s="199" t="s">
        <v>22</v>
      </c>
      <c r="N253" s="200" t="s">
        <v>46</v>
      </c>
      <c r="O253" s="41"/>
      <c r="P253" s="201">
        <f t="shared" si="1"/>
        <v>0</v>
      </c>
      <c r="Q253" s="201">
        <v>5.1999999999999995E-4</v>
      </c>
      <c r="R253" s="201">
        <f t="shared" si="2"/>
        <v>5.1999999999999998E-3</v>
      </c>
      <c r="S253" s="201">
        <v>0</v>
      </c>
      <c r="T253" s="202">
        <f t="shared" si="3"/>
        <v>0</v>
      </c>
      <c r="AR253" s="23" t="s">
        <v>226</v>
      </c>
      <c r="AT253" s="23" t="s">
        <v>141</v>
      </c>
      <c r="AU253" s="23" t="s">
        <v>84</v>
      </c>
      <c r="AY253" s="23" t="s">
        <v>138</v>
      </c>
      <c r="BE253" s="203">
        <f t="shared" si="4"/>
        <v>0</v>
      </c>
      <c r="BF253" s="203">
        <f t="shared" si="5"/>
        <v>0</v>
      </c>
      <c r="BG253" s="203">
        <f t="shared" si="6"/>
        <v>0</v>
      </c>
      <c r="BH253" s="203">
        <f t="shared" si="7"/>
        <v>0</v>
      </c>
      <c r="BI253" s="203">
        <f t="shared" si="8"/>
        <v>0</v>
      </c>
      <c r="BJ253" s="23" t="s">
        <v>24</v>
      </c>
      <c r="BK253" s="203">
        <f t="shared" si="9"/>
        <v>0</v>
      </c>
      <c r="BL253" s="23" t="s">
        <v>226</v>
      </c>
      <c r="BM253" s="23" t="s">
        <v>419</v>
      </c>
    </row>
    <row r="254" spans="2:65" s="1" customFormat="1" ht="22.5" customHeight="1">
      <c r="B254" s="40"/>
      <c r="C254" s="192" t="s">
        <v>420</v>
      </c>
      <c r="D254" s="192" t="s">
        <v>141</v>
      </c>
      <c r="E254" s="193" t="s">
        <v>421</v>
      </c>
      <c r="F254" s="194" t="s">
        <v>422</v>
      </c>
      <c r="G254" s="195" t="s">
        <v>410</v>
      </c>
      <c r="H254" s="196">
        <v>4</v>
      </c>
      <c r="I254" s="197"/>
      <c r="J254" s="198">
        <f t="shared" si="0"/>
        <v>0</v>
      </c>
      <c r="K254" s="194" t="s">
        <v>22</v>
      </c>
      <c r="L254" s="60"/>
      <c r="M254" s="199" t="s">
        <v>22</v>
      </c>
      <c r="N254" s="200" t="s">
        <v>46</v>
      </c>
      <c r="O254" s="41"/>
      <c r="P254" s="201">
        <f t="shared" si="1"/>
        <v>0</v>
      </c>
      <c r="Q254" s="201">
        <v>5.1999999999999995E-4</v>
      </c>
      <c r="R254" s="201">
        <f t="shared" si="2"/>
        <v>2.0799999999999998E-3</v>
      </c>
      <c r="S254" s="201">
        <v>0</v>
      </c>
      <c r="T254" s="202">
        <f t="shared" si="3"/>
        <v>0</v>
      </c>
      <c r="AR254" s="23" t="s">
        <v>226</v>
      </c>
      <c r="AT254" s="23" t="s">
        <v>141</v>
      </c>
      <c r="AU254" s="23" t="s">
        <v>84</v>
      </c>
      <c r="AY254" s="23" t="s">
        <v>138</v>
      </c>
      <c r="BE254" s="203">
        <f t="shared" si="4"/>
        <v>0</v>
      </c>
      <c r="BF254" s="203">
        <f t="shared" si="5"/>
        <v>0</v>
      </c>
      <c r="BG254" s="203">
        <f t="shared" si="6"/>
        <v>0</v>
      </c>
      <c r="BH254" s="203">
        <f t="shared" si="7"/>
        <v>0</v>
      </c>
      <c r="BI254" s="203">
        <f t="shared" si="8"/>
        <v>0</v>
      </c>
      <c r="BJ254" s="23" t="s">
        <v>24</v>
      </c>
      <c r="BK254" s="203">
        <f t="shared" si="9"/>
        <v>0</v>
      </c>
      <c r="BL254" s="23" t="s">
        <v>226</v>
      </c>
      <c r="BM254" s="23" t="s">
        <v>423</v>
      </c>
    </row>
    <row r="255" spans="2:65" s="1" customFormat="1" ht="31.5" customHeight="1">
      <c r="B255" s="40"/>
      <c r="C255" s="192" t="s">
        <v>424</v>
      </c>
      <c r="D255" s="192" t="s">
        <v>141</v>
      </c>
      <c r="E255" s="193" t="s">
        <v>425</v>
      </c>
      <c r="F255" s="194" t="s">
        <v>426</v>
      </c>
      <c r="G255" s="195" t="s">
        <v>410</v>
      </c>
      <c r="H255" s="196">
        <v>10</v>
      </c>
      <c r="I255" s="197"/>
      <c r="J255" s="198">
        <f t="shared" si="0"/>
        <v>0</v>
      </c>
      <c r="K255" s="194" t="s">
        <v>22</v>
      </c>
      <c r="L255" s="60"/>
      <c r="M255" s="199" t="s">
        <v>22</v>
      </c>
      <c r="N255" s="200" t="s">
        <v>46</v>
      </c>
      <c r="O255" s="41"/>
      <c r="P255" s="201">
        <f t="shared" si="1"/>
        <v>0</v>
      </c>
      <c r="Q255" s="201">
        <v>5.1999999999999995E-4</v>
      </c>
      <c r="R255" s="201">
        <f t="shared" si="2"/>
        <v>5.1999999999999998E-3</v>
      </c>
      <c r="S255" s="201">
        <v>0</v>
      </c>
      <c r="T255" s="202">
        <f t="shared" si="3"/>
        <v>0</v>
      </c>
      <c r="AR255" s="23" t="s">
        <v>226</v>
      </c>
      <c r="AT255" s="23" t="s">
        <v>141</v>
      </c>
      <c r="AU255" s="23" t="s">
        <v>84</v>
      </c>
      <c r="AY255" s="23" t="s">
        <v>138</v>
      </c>
      <c r="BE255" s="203">
        <f t="shared" si="4"/>
        <v>0</v>
      </c>
      <c r="BF255" s="203">
        <f t="shared" si="5"/>
        <v>0</v>
      </c>
      <c r="BG255" s="203">
        <f t="shared" si="6"/>
        <v>0</v>
      </c>
      <c r="BH255" s="203">
        <f t="shared" si="7"/>
        <v>0</v>
      </c>
      <c r="BI255" s="203">
        <f t="shared" si="8"/>
        <v>0</v>
      </c>
      <c r="BJ255" s="23" t="s">
        <v>24</v>
      </c>
      <c r="BK255" s="203">
        <f t="shared" si="9"/>
        <v>0</v>
      </c>
      <c r="BL255" s="23" t="s">
        <v>226</v>
      </c>
      <c r="BM255" s="23" t="s">
        <v>427</v>
      </c>
    </row>
    <row r="256" spans="2:65" s="1" customFormat="1" ht="22.5" customHeight="1">
      <c r="B256" s="40"/>
      <c r="C256" s="192" t="s">
        <v>428</v>
      </c>
      <c r="D256" s="192" t="s">
        <v>141</v>
      </c>
      <c r="E256" s="193" t="s">
        <v>429</v>
      </c>
      <c r="F256" s="194" t="s">
        <v>430</v>
      </c>
      <c r="G256" s="195" t="s">
        <v>410</v>
      </c>
      <c r="H256" s="196">
        <v>10</v>
      </c>
      <c r="I256" s="197"/>
      <c r="J256" s="198">
        <f t="shared" si="0"/>
        <v>0</v>
      </c>
      <c r="K256" s="194" t="s">
        <v>22</v>
      </c>
      <c r="L256" s="60"/>
      <c r="M256" s="199" t="s">
        <v>22</v>
      </c>
      <c r="N256" s="200" t="s">
        <v>46</v>
      </c>
      <c r="O256" s="41"/>
      <c r="P256" s="201">
        <f t="shared" si="1"/>
        <v>0</v>
      </c>
      <c r="Q256" s="201">
        <v>5.1999999999999995E-4</v>
      </c>
      <c r="R256" s="201">
        <f t="shared" si="2"/>
        <v>5.1999999999999998E-3</v>
      </c>
      <c r="S256" s="201">
        <v>0</v>
      </c>
      <c r="T256" s="202">
        <f t="shared" si="3"/>
        <v>0</v>
      </c>
      <c r="AR256" s="23" t="s">
        <v>226</v>
      </c>
      <c r="AT256" s="23" t="s">
        <v>141</v>
      </c>
      <c r="AU256" s="23" t="s">
        <v>84</v>
      </c>
      <c r="AY256" s="23" t="s">
        <v>138</v>
      </c>
      <c r="BE256" s="203">
        <f t="shared" si="4"/>
        <v>0</v>
      </c>
      <c r="BF256" s="203">
        <f t="shared" si="5"/>
        <v>0</v>
      </c>
      <c r="BG256" s="203">
        <f t="shared" si="6"/>
        <v>0</v>
      </c>
      <c r="BH256" s="203">
        <f t="shared" si="7"/>
        <v>0</v>
      </c>
      <c r="BI256" s="203">
        <f t="shared" si="8"/>
        <v>0</v>
      </c>
      <c r="BJ256" s="23" t="s">
        <v>24</v>
      </c>
      <c r="BK256" s="203">
        <f t="shared" si="9"/>
        <v>0</v>
      </c>
      <c r="BL256" s="23" t="s">
        <v>226</v>
      </c>
      <c r="BM256" s="23" t="s">
        <v>431</v>
      </c>
    </row>
    <row r="257" spans="2:65" s="1" customFormat="1" ht="22.5" customHeight="1">
      <c r="B257" s="40"/>
      <c r="C257" s="192" t="s">
        <v>432</v>
      </c>
      <c r="D257" s="192" t="s">
        <v>141</v>
      </c>
      <c r="E257" s="193" t="s">
        <v>433</v>
      </c>
      <c r="F257" s="194" t="s">
        <v>434</v>
      </c>
      <c r="G257" s="195" t="s">
        <v>410</v>
      </c>
      <c r="H257" s="196">
        <v>2</v>
      </c>
      <c r="I257" s="197"/>
      <c r="J257" s="198">
        <f t="shared" si="0"/>
        <v>0</v>
      </c>
      <c r="K257" s="194" t="s">
        <v>22</v>
      </c>
      <c r="L257" s="60"/>
      <c r="M257" s="199" t="s">
        <v>22</v>
      </c>
      <c r="N257" s="200" t="s">
        <v>46</v>
      </c>
      <c r="O257" s="41"/>
      <c r="P257" s="201">
        <f t="shared" si="1"/>
        <v>0</v>
      </c>
      <c r="Q257" s="201">
        <v>5.1999999999999995E-4</v>
      </c>
      <c r="R257" s="201">
        <f t="shared" si="2"/>
        <v>1.0399999999999999E-3</v>
      </c>
      <c r="S257" s="201">
        <v>0</v>
      </c>
      <c r="T257" s="202">
        <f t="shared" si="3"/>
        <v>0</v>
      </c>
      <c r="AR257" s="23" t="s">
        <v>226</v>
      </c>
      <c r="AT257" s="23" t="s">
        <v>141</v>
      </c>
      <c r="AU257" s="23" t="s">
        <v>84</v>
      </c>
      <c r="AY257" s="23" t="s">
        <v>138</v>
      </c>
      <c r="BE257" s="203">
        <f t="shared" si="4"/>
        <v>0</v>
      </c>
      <c r="BF257" s="203">
        <f t="shared" si="5"/>
        <v>0</v>
      </c>
      <c r="BG257" s="203">
        <f t="shared" si="6"/>
        <v>0</v>
      </c>
      <c r="BH257" s="203">
        <f t="shared" si="7"/>
        <v>0</v>
      </c>
      <c r="BI257" s="203">
        <f t="shared" si="8"/>
        <v>0</v>
      </c>
      <c r="BJ257" s="23" t="s">
        <v>24</v>
      </c>
      <c r="BK257" s="203">
        <f t="shared" si="9"/>
        <v>0</v>
      </c>
      <c r="BL257" s="23" t="s">
        <v>226</v>
      </c>
      <c r="BM257" s="23" t="s">
        <v>435</v>
      </c>
    </row>
    <row r="258" spans="2:65" s="1" customFormat="1" ht="31.5" customHeight="1">
      <c r="B258" s="40"/>
      <c r="C258" s="192" t="s">
        <v>436</v>
      </c>
      <c r="D258" s="192" t="s">
        <v>141</v>
      </c>
      <c r="E258" s="193" t="s">
        <v>437</v>
      </c>
      <c r="F258" s="194" t="s">
        <v>438</v>
      </c>
      <c r="G258" s="195" t="s">
        <v>410</v>
      </c>
      <c r="H258" s="196">
        <v>1</v>
      </c>
      <c r="I258" s="197"/>
      <c r="J258" s="198">
        <f t="shared" si="0"/>
        <v>0</v>
      </c>
      <c r="K258" s="194" t="s">
        <v>22</v>
      </c>
      <c r="L258" s="60"/>
      <c r="M258" s="199" t="s">
        <v>22</v>
      </c>
      <c r="N258" s="200" t="s">
        <v>46</v>
      </c>
      <c r="O258" s="41"/>
      <c r="P258" s="201">
        <f t="shared" si="1"/>
        <v>0</v>
      </c>
      <c r="Q258" s="201">
        <v>8.4999999999999995E-4</v>
      </c>
      <c r="R258" s="201">
        <f t="shared" si="2"/>
        <v>8.4999999999999995E-4</v>
      </c>
      <c r="S258" s="201">
        <v>0</v>
      </c>
      <c r="T258" s="202">
        <f t="shared" si="3"/>
        <v>0</v>
      </c>
      <c r="AR258" s="23" t="s">
        <v>226</v>
      </c>
      <c r="AT258" s="23" t="s">
        <v>141</v>
      </c>
      <c r="AU258" s="23" t="s">
        <v>84</v>
      </c>
      <c r="AY258" s="23" t="s">
        <v>138</v>
      </c>
      <c r="BE258" s="203">
        <f t="shared" si="4"/>
        <v>0</v>
      </c>
      <c r="BF258" s="203">
        <f t="shared" si="5"/>
        <v>0</v>
      </c>
      <c r="BG258" s="203">
        <f t="shared" si="6"/>
        <v>0</v>
      </c>
      <c r="BH258" s="203">
        <f t="shared" si="7"/>
        <v>0</v>
      </c>
      <c r="BI258" s="203">
        <f t="shared" si="8"/>
        <v>0</v>
      </c>
      <c r="BJ258" s="23" t="s">
        <v>24</v>
      </c>
      <c r="BK258" s="203">
        <f t="shared" si="9"/>
        <v>0</v>
      </c>
      <c r="BL258" s="23" t="s">
        <v>226</v>
      </c>
      <c r="BM258" s="23" t="s">
        <v>439</v>
      </c>
    </row>
    <row r="259" spans="2:65" s="1" customFormat="1" ht="31.5" customHeight="1">
      <c r="B259" s="40"/>
      <c r="C259" s="192" t="s">
        <v>440</v>
      </c>
      <c r="D259" s="192" t="s">
        <v>141</v>
      </c>
      <c r="E259" s="193" t="s">
        <v>441</v>
      </c>
      <c r="F259" s="194" t="s">
        <v>442</v>
      </c>
      <c r="G259" s="195" t="s">
        <v>365</v>
      </c>
      <c r="H259" s="196">
        <v>2.5000000000000001E-2</v>
      </c>
      <c r="I259" s="197"/>
      <c r="J259" s="198">
        <f t="shared" si="0"/>
        <v>0</v>
      </c>
      <c r="K259" s="194" t="s">
        <v>155</v>
      </c>
      <c r="L259" s="60"/>
      <c r="M259" s="199" t="s">
        <v>22</v>
      </c>
      <c r="N259" s="200" t="s">
        <v>46</v>
      </c>
      <c r="O259" s="41"/>
      <c r="P259" s="201">
        <f t="shared" si="1"/>
        <v>0</v>
      </c>
      <c r="Q259" s="201">
        <v>0</v>
      </c>
      <c r="R259" s="201">
        <f t="shared" si="2"/>
        <v>0</v>
      </c>
      <c r="S259" s="201">
        <v>0</v>
      </c>
      <c r="T259" s="202">
        <f t="shared" si="3"/>
        <v>0</v>
      </c>
      <c r="AR259" s="23" t="s">
        <v>226</v>
      </c>
      <c r="AT259" s="23" t="s">
        <v>141</v>
      </c>
      <c r="AU259" s="23" t="s">
        <v>84</v>
      </c>
      <c r="AY259" s="23" t="s">
        <v>138</v>
      </c>
      <c r="BE259" s="203">
        <f t="shared" si="4"/>
        <v>0</v>
      </c>
      <c r="BF259" s="203">
        <f t="shared" si="5"/>
        <v>0</v>
      </c>
      <c r="BG259" s="203">
        <f t="shared" si="6"/>
        <v>0</v>
      </c>
      <c r="BH259" s="203">
        <f t="shared" si="7"/>
        <v>0</v>
      </c>
      <c r="BI259" s="203">
        <f t="shared" si="8"/>
        <v>0</v>
      </c>
      <c r="BJ259" s="23" t="s">
        <v>24</v>
      </c>
      <c r="BK259" s="203">
        <f t="shared" si="9"/>
        <v>0</v>
      </c>
      <c r="BL259" s="23" t="s">
        <v>226</v>
      </c>
      <c r="BM259" s="23" t="s">
        <v>443</v>
      </c>
    </row>
    <row r="260" spans="2:65" s="10" customFormat="1" ht="29.85" customHeight="1">
      <c r="B260" s="175"/>
      <c r="C260" s="176"/>
      <c r="D260" s="189" t="s">
        <v>74</v>
      </c>
      <c r="E260" s="190" t="s">
        <v>444</v>
      </c>
      <c r="F260" s="190" t="s">
        <v>445</v>
      </c>
      <c r="G260" s="176"/>
      <c r="H260" s="176"/>
      <c r="I260" s="179"/>
      <c r="J260" s="191">
        <f>BK260</f>
        <v>0</v>
      </c>
      <c r="K260" s="176"/>
      <c r="L260" s="181"/>
      <c r="M260" s="182"/>
      <c r="N260" s="183"/>
      <c r="O260" s="183"/>
      <c r="P260" s="184">
        <f>SUM(P261:P283)</f>
        <v>0</v>
      </c>
      <c r="Q260" s="183"/>
      <c r="R260" s="184">
        <f>SUM(R261:R283)</f>
        <v>1.2134359100000003</v>
      </c>
      <c r="S260" s="183"/>
      <c r="T260" s="185">
        <f>SUM(T261:T283)</f>
        <v>0</v>
      </c>
      <c r="AR260" s="186" t="s">
        <v>84</v>
      </c>
      <c r="AT260" s="187" t="s">
        <v>74</v>
      </c>
      <c r="AU260" s="187" t="s">
        <v>24</v>
      </c>
      <c r="AY260" s="186" t="s">
        <v>138</v>
      </c>
      <c r="BK260" s="188">
        <f>SUM(BK261:BK283)</f>
        <v>0</v>
      </c>
    </row>
    <row r="261" spans="2:65" s="1" customFormat="1" ht="22.5" customHeight="1">
      <c r="B261" s="40"/>
      <c r="C261" s="192" t="s">
        <v>446</v>
      </c>
      <c r="D261" s="192" t="s">
        <v>141</v>
      </c>
      <c r="E261" s="193" t="s">
        <v>447</v>
      </c>
      <c r="F261" s="194" t="s">
        <v>448</v>
      </c>
      <c r="G261" s="195" t="s">
        <v>144</v>
      </c>
      <c r="H261" s="196">
        <v>6.7169999999999996</v>
      </c>
      <c r="I261" s="197"/>
      <c r="J261" s="198">
        <f>ROUND(I261*H261,2)</f>
        <v>0</v>
      </c>
      <c r="K261" s="194" t="s">
        <v>22</v>
      </c>
      <c r="L261" s="60"/>
      <c r="M261" s="199" t="s">
        <v>22</v>
      </c>
      <c r="N261" s="200" t="s">
        <v>46</v>
      </c>
      <c r="O261" s="41"/>
      <c r="P261" s="201">
        <f>O261*H261</f>
        <v>0</v>
      </c>
      <c r="Q261" s="201">
        <v>1.5730000000000001E-2</v>
      </c>
      <c r="R261" s="201">
        <f>Q261*H261</f>
        <v>0.10565840999999999</v>
      </c>
      <c r="S261" s="201">
        <v>0</v>
      </c>
      <c r="T261" s="202">
        <f>S261*H261</f>
        <v>0</v>
      </c>
      <c r="AR261" s="23" t="s">
        <v>226</v>
      </c>
      <c r="AT261" s="23" t="s">
        <v>141</v>
      </c>
      <c r="AU261" s="23" t="s">
        <v>84</v>
      </c>
      <c r="AY261" s="23" t="s">
        <v>138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23" t="s">
        <v>24</v>
      </c>
      <c r="BK261" s="203">
        <f>ROUND(I261*H261,2)</f>
        <v>0</v>
      </c>
      <c r="BL261" s="23" t="s">
        <v>226</v>
      </c>
      <c r="BM261" s="23" t="s">
        <v>449</v>
      </c>
    </row>
    <row r="262" spans="2:65" s="11" customFormat="1" ht="13.5">
      <c r="B262" s="204"/>
      <c r="C262" s="205"/>
      <c r="D262" s="216" t="s">
        <v>147</v>
      </c>
      <c r="E262" s="217" t="s">
        <v>22</v>
      </c>
      <c r="F262" s="218" t="s">
        <v>450</v>
      </c>
      <c r="G262" s="205"/>
      <c r="H262" s="219">
        <v>3.3079999999999998</v>
      </c>
      <c r="I262" s="210"/>
      <c r="J262" s="205"/>
      <c r="K262" s="205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147</v>
      </c>
      <c r="AU262" s="215" t="s">
        <v>84</v>
      </c>
      <c r="AV262" s="11" t="s">
        <v>84</v>
      </c>
      <c r="AW262" s="11" t="s">
        <v>39</v>
      </c>
      <c r="AX262" s="11" t="s">
        <v>75</v>
      </c>
      <c r="AY262" s="215" t="s">
        <v>138</v>
      </c>
    </row>
    <row r="263" spans="2:65" s="11" customFormat="1" ht="13.5">
      <c r="B263" s="204"/>
      <c r="C263" s="205"/>
      <c r="D263" s="216" t="s">
        <v>147</v>
      </c>
      <c r="E263" s="217" t="s">
        <v>22</v>
      </c>
      <c r="F263" s="218" t="s">
        <v>451</v>
      </c>
      <c r="G263" s="205"/>
      <c r="H263" s="219">
        <v>3.4089999999999998</v>
      </c>
      <c r="I263" s="210"/>
      <c r="J263" s="205"/>
      <c r="K263" s="205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147</v>
      </c>
      <c r="AU263" s="215" t="s">
        <v>84</v>
      </c>
      <c r="AV263" s="11" t="s">
        <v>84</v>
      </c>
      <c r="AW263" s="11" t="s">
        <v>39</v>
      </c>
      <c r="AX263" s="11" t="s">
        <v>75</v>
      </c>
      <c r="AY263" s="215" t="s">
        <v>138</v>
      </c>
    </row>
    <row r="264" spans="2:65" s="12" customFormat="1" ht="13.5">
      <c r="B264" s="220"/>
      <c r="C264" s="221"/>
      <c r="D264" s="206" t="s">
        <v>147</v>
      </c>
      <c r="E264" s="231" t="s">
        <v>22</v>
      </c>
      <c r="F264" s="232" t="s">
        <v>161</v>
      </c>
      <c r="G264" s="221"/>
      <c r="H264" s="233">
        <v>6.7169999999999996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147</v>
      </c>
      <c r="AU264" s="230" t="s">
        <v>84</v>
      </c>
      <c r="AV264" s="12" t="s">
        <v>145</v>
      </c>
      <c r="AW264" s="12" t="s">
        <v>39</v>
      </c>
      <c r="AX264" s="12" t="s">
        <v>24</v>
      </c>
      <c r="AY264" s="230" t="s">
        <v>138</v>
      </c>
    </row>
    <row r="265" spans="2:65" s="1" customFormat="1" ht="31.5" customHeight="1">
      <c r="B265" s="40"/>
      <c r="C265" s="192" t="s">
        <v>452</v>
      </c>
      <c r="D265" s="192" t="s">
        <v>141</v>
      </c>
      <c r="E265" s="193" t="s">
        <v>453</v>
      </c>
      <c r="F265" s="194" t="s">
        <v>454</v>
      </c>
      <c r="G265" s="195" t="s">
        <v>144</v>
      </c>
      <c r="H265" s="196">
        <v>22.317</v>
      </c>
      <c r="I265" s="197"/>
      <c r="J265" s="198">
        <f>ROUND(I265*H265,2)</f>
        <v>0</v>
      </c>
      <c r="K265" s="194" t="s">
        <v>155</v>
      </c>
      <c r="L265" s="60"/>
      <c r="M265" s="199" t="s">
        <v>22</v>
      </c>
      <c r="N265" s="200" t="s">
        <v>46</v>
      </c>
      <c r="O265" s="41"/>
      <c r="P265" s="201">
        <f>O265*H265</f>
        <v>0</v>
      </c>
      <c r="Q265" s="201">
        <v>1E-4</v>
      </c>
      <c r="R265" s="201">
        <f>Q265*H265</f>
        <v>2.2317000000000001E-3</v>
      </c>
      <c r="S265" s="201">
        <v>0</v>
      </c>
      <c r="T265" s="202">
        <f>S265*H265</f>
        <v>0</v>
      </c>
      <c r="AR265" s="23" t="s">
        <v>226</v>
      </c>
      <c r="AT265" s="23" t="s">
        <v>141</v>
      </c>
      <c r="AU265" s="23" t="s">
        <v>84</v>
      </c>
      <c r="AY265" s="23" t="s">
        <v>138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24</v>
      </c>
      <c r="BK265" s="203">
        <f>ROUND(I265*H265,2)</f>
        <v>0</v>
      </c>
      <c r="BL265" s="23" t="s">
        <v>226</v>
      </c>
      <c r="BM265" s="23" t="s">
        <v>455</v>
      </c>
    </row>
    <row r="266" spans="2:65" s="11" customFormat="1" ht="13.5">
      <c r="B266" s="204"/>
      <c r="C266" s="205"/>
      <c r="D266" s="216" t="s">
        <v>147</v>
      </c>
      <c r="E266" s="217" t="s">
        <v>22</v>
      </c>
      <c r="F266" s="218" t="s">
        <v>456</v>
      </c>
      <c r="G266" s="205"/>
      <c r="H266" s="219">
        <v>6.7169999999999996</v>
      </c>
      <c r="I266" s="210"/>
      <c r="J266" s="205"/>
      <c r="K266" s="205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147</v>
      </c>
      <c r="AU266" s="215" t="s">
        <v>84</v>
      </c>
      <c r="AV266" s="11" t="s">
        <v>84</v>
      </c>
      <c r="AW266" s="11" t="s">
        <v>39</v>
      </c>
      <c r="AX266" s="11" t="s">
        <v>75</v>
      </c>
      <c r="AY266" s="215" t="s">
        <v>138</v>
      </c>
    </row>
    <row r="267" spans="2:65" s="11" customFormat="1" ht="13.5">
      <c r="B267" s="204"/>
      <c r="C267" s="205"/>
      <c r="D267" s="216" t="s">
        <v>147</v>
      </c>
      <c r="E267" s="217" t="s">
        <v>22</v>
      </c>
      <c r="F267" s="218" t="s">
        <v>457</v>
      </c>
      <c r="G267" s="205"/>
      <c r="H267" s="219">
        <v>15.6</v>
      </c>
      <c r="I267" s="210"/>
      <c r="J267" s="205"/>
      <c r="K267" s="205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147</v>
      </c>
      <c r="AU267" s="215" t="s">
        <v>84</v>
      </c>
      <c r="AV267" s="11" t="s">
        <v>84</v>
      </c>
      <c r="AW267" s="11" t="s">
        <v>39</v>
      </c>
      <c r="AX267" s="11" t="s">
        <v>75</v>
      </c>
      <c r="AY267" s="215" t="s">
        <v>138</v>
      </c>
    </row>
    <row r="268" spans="2:65" s="12" customFormat="1" ht="13.5">
      <c r="B268" s="220"/>
      <c r="C268" s="221"/>
      <c r="D268" s="206" t="s">
        <v>147</v>
      </c>
      <c r="E268" s="231" t="s">
        <v>22</v>
      </c>
      <c r="F268" s="232" t="s">
        <v>161</v>
      </c>
      <c r="G268" s="221"/>
      <c r="H268" s="233">
        <v>22.317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147</v>
      </c>
      <c r="AU268" s="230" t="s">
        <v>84</v>
      </c>
      <c r="AV268" s="12" t="s">
        <v>145</v>
      </c>
      <c r="AW268" s="12" t="s">
        <v>39</v>
      </c>
      <c r="AX268" s="12" t="s">
        <v>24</v>
      </c>
      <c r="AY268" s="230" t="s">
        <v>138</v>
      </c>
    </row>
    <row r="269" spans="2:65" s="1" customFormat="1" ht="44.25" customHeight="1">
      <c r="B269" s="40"/>
      <c r="C269" s="192" t="s">
        <v>458</v>
      </c>
      <c r="D269" s="192" t="s">
        <v>141</v>
      </c>
      <c r="E269" s="193" t="s">
        <v>459</v>
      </c>
      <c r="F269" s="194" t="s">
        <v>460</v>
      </c>
      <c r="G269" s="195" t="s">
        <v>144</v>
      </c>
      <c r="H269" s="196">
        <v>73.97</v>
      </c>
      <c r="I269" s="197"/>
      <c r="J269" s="198">
        <f>ROUND(I269*H269,2)</f>
        <v>0</v>
      </c>
      <c r="K269" s="194" t="s">
        <v>155</v>
      </c>
      <c r="L269" s="60"/>
      <c r="M269" s="199" t="s">
        <v>22</v>
      </c>
      <c r="N269" s="200" t="s">
        <v>46</v>
      </c>
      <c r="O269" s="41"/>
      <c r="P269" s="201">
        <f>O269*H269</f>
        <v>0</v>
      </c>
      <c r="Q269" s="201">
        <v>1.2540000000000001E-2</v>
      </c>
      <c r="R269" s="201">
        <f>Q269*H269</f>
        <v>0.92758380000000007</v>
      </c>
      <c r="S269" s="201">
        <v>0</v>
      </c>
      <c r="T269" s="202">
        <f>S269*H269</f>
        <v>0</v>
      </c>
      <c r="AR269" s="23" t="s">
        <v>226</v>
      </c>
      <c r="AT269" s="23" t="s">
        <v>141</v>
      </c>
      <c r="AU269" s="23" t="s">
        <v>84</v>
      </c>
      <c r="AY269" s="23" t="s">
        <v>138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3" t="s">
        <v>24</v>
      </c>
      <c r="BK269" s="203">
        <f>ROUND(I269*H269,2)</f>
        <v>0</v>
      </c>
      <c r="BL269" s="23" t="s">
        <v>226</v>
      </c>
      <c r="BM269" s="23" t="s">
        <v>461</v>
      </c>
    </row>
    <row r="270" spans="2:65" s="11" customFormat="1" ht="13.5">
      <c r="B270" s="204"/>
      <c r="C270" s="205"/>
      <c r="D270" s="216" t="s">
        <v>147</v>
      </c>
      <c r="E270" s="217" t="s">
        <v>22</v>
      </c>
      <c r="F270" s="218" t="s">
        <v>462</v>
      </c>
      <c r="G270" s="205"/>
      <c r="H270" s="219">
        <v>36.07</v>
      </c>
      <c r="I270" s="210"/>
      <c r="J270" s="205"/>
      <c r="K270" s="205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147</v>
      </c>
      <c r="AU270" s="215" t="s">
        <v>84</v>
      </c>
      <c r="AV270" s="11" t="s">
        <v>84</v>
      </c>
      <c r="AW270" s="11" t="s">
        <v>39</v>
      </c>
      <c r="AX270" s="11" t="s">
        <v>75</v>
      </c>
      <c r="AY270" s="215" t="s">
        <v>138</v>
      </c>
    </row>
    <row r="271" spans="2:65" s="11" customFormat="1" ht="13.5">
      <c r="B271" s="204"/>
      <c r="C271" s="205"/>
      <c r="D271" s="216" t="s">
        <v>147</v>
      </c>
      <c r="E271" s="217" t="s">
        <v>22</v>
      </c>
      <c r="F271" s="218" t="s">
        <v>463</v>
      </c>
      <c r="G271" s="205"/>
      <c r="H271" s="219">
        <v>37.9</v>
      </c>
      <c r="I271" s="210"/>
      <c r="J271" s="205"/>
      <c r="K271" s="205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147</v>
      </c>
      <c r="AU271" s="215" t="s">
        <v>84</v>
      </c>
      <c r="AV271" s="11" t="s">
        <v>84</v>
      </c>
      <c r="AW271" s="11" t="s">
        <v>39</v>
      </c>
      <c r="AX271" s="11" t="s">
        <v>75</v>
      </c>
      <c r="AY271" s="215" t="s">
        <v>138</v>
      </c>
    </row>
    <row r="272" spans="2:65" s="12" customFormat="1" ht="13.5">
      <c r="B272" s="220"/>
      <c r="C272" s="221"/>
      <c r="D272" s="206" t="s">
        <v>147</v>
      </c>
      <c r="E272" s="231" t="s">
        <v>22</v>
      </c>
      <c r="F272" s="232" t="s">
        <v>161</v>
      </c>
      <c r="G272" s="221"/>
      <c r="H272" s="233">
        <v>73.97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147</v>
      </c>
      <c r="AU272" s="230" t="s">
        <v>84</v>
      </c>
      <c r="AV272" s="12" t="s">
        <v>145</v>
      </c>
      <c r="AW272" s="12" t="s">
        <v>39</v>
      </c>
      <c r="AX272" s="12" t="s">
        <v>24</v>
      </c>
      <c r="AY272" s="230" t="s">
        <v>138</v>
      </c>
    </row>
    <row r="273" spans="2:65" s="1" customFormat="1" ht="31.5" customHeight="1">
      <c r="B273" s="40"/>
      <c r="C273" s="192" t="s">
        <v>464</v>
      </c>
      <c r="D273" s="192" t="s">
        <v>141</v>
      </c>
      <c r="E273" s="193" t="s">
        <v>465</v>
      </c>
      <c r="F273" s="194" t="s">
        <v>466</v>
      </c>
      <c r="G273" s="195" t="s">
        <v>144</v>
      </c>
      <c r="H273" s="196">
        <v>73.97</v>
      </c>
      <c r="I273" s="197"/>
      <c r="J273" s="198">
        <f>ROUND(I273*H273,2)</f>
        <v>0</v>
      </c>
      <c r="K273" s="194" t="s">
        <v>155</v>
      </c>
      <c r="L273" s="60"/>
      <c r="M273" s="199" t="s">
        <v>22</v>
      </c>
      <c r="N273" s="200" t="s">
        <v>46</v>
      </c>
      <c r="O273" s="41"/>
      <c r="P273" s="201">
        <f>O273*H273</f>
        <v>0</v>
      </c>
      <c r="Q273" s="201">
        <v>1E-4</v>
      </c>
      <c r="R273" s="201">
        <f>Q273*H273</f>
        <v>7.3969999999999999E-3</v>
      </c>
      <c r="S273" s="201">
        <v>0</v>
      </c>
      <c r="T273" s="202">
        <f>S273*H273</f>
        <v>0</v>
      </c>
      <c r="AR273" s="23" t="s">
        <v>226</v>
      </c>
      <c r="AT273" s="23" t="s">
        <v>141</v>
      </c>
      <c r="AU273" s="23" t="s">
        <v>84</v>
      </c>
      <c r="AY273" s="23" t="s">
        <v>138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23" t="s">
        <v>24</v>
      </c>
      <c r="BK273" s="203">
        <f>ROUND(I273*H273,2)</f>
        <v>0</v>
      </c>
      <c r="BL273" s="23" t="s">
        <v>226</v>
      </c>
      <c r="BM273" s="23" t="s">
        <v>467</v>
      </c>
    </row>
    <row r="274" spans="2:65" s="11" customFormat="1" ht="13.5">
      <c r="B274" s="204"/>
      <c r="C274" s="205"/>
      <c r="D274" s="216" t="s">
        <v>147</v>
      </c>
      <c r="E274" s="217" t="s">
        <v>22</v>
      </c>
      <c r="F274" s="218" t="s">
        <v>462</v>
      </c>
      <c r="G274" s="205"/>
      <c r="H274" s="219">
        <v>36.07</v>
      </c>
      <c r="I274" s="210"/>
      <c r="J274" s="205"/>
      <c r="K274" s="205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147</v>
      </c>
      <c r="AU274" s="215" t="s">
        <v>84</v>
      </c>
      <c r="AV274" s="11" t="s">
        <v>84</v>
      </c>
      <c r="AW274" s="11" t="s">
        <v>39</v>
      </c>
      <c r="AX274" s="11" t="s">
        <v>75</v>
      </c>
      <c r="AY274" s="215" t="s">
        <v>138</v>
      </c>
    </row>
    <row r="275" spans="2:65" s="11" customFormat="1" ht="13.5">
      <c r="B275" s="204"/>
      <c r="C275" s="205"/>
      <c r="D275" s="216" t="s">
        <v>147</v>
      </c>
      <c r="E275" s="217" t="s">
        <v>22</v>
      </c>
      <c r="F275" s="218" t="s">
        <v>463</v>
      </c>
      <c r="G275" s="205"/>
      <c r="H275" s="219">
        <v>37.9</v>
      </c>
      <c r="I275" s="210"/>
      <c r="J275" s="205"/>
      <c r="K275" s="205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147</v>
      </c>
      <c r="AU275" s="215" t="s">
        <v>84</v>
      </c>
      <c r="AV275" s="11" t="s">
        <v>84</v>
      </c>
      <c r="AW275" s="11" t="s">
        <v>39</v>
      </c>
      <c r="AX275" s="11" t="s">
        <v>75</v>
      </c>
      <c r="AY275" s="215" t="s">
        <v>138</v>
      </c>
    </row>
    <row r="276" spans="2:65" s="12" customFormat="1" ht="13.5">
      <c r="B276" s="220"/>
      <c r="C276" s="221"/>
      <c r="D276" s="206" t="s">
        <v>147</v>
      </c>
      <c r="E276" s="231" t="s">
        <v>22</v>
      </c>
      <c r="F276" s="232" t="s">
        <v>161</v>
      </c>
      <c r="G276" s="221"/>
      <c r="H276" s="233">
        <v>73.97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147</v>
      </c>
      <c r="AU276" s="230" t="s">
        <v>84</v>
      </c>
      <c r="AV276" s="12" t="s">
        <v>145</v>
      </c>
      <c r="AW276" s="12" t="s">
        <v>39</v>
      </c>
      <c r="AX276" s="12" t="s">
        <v>24</v>
      </c>
      <c r="AY276" s="230" t="s">
        <v>138</v>
      </c>
    </row>
    <row r="277" spans="2:65" s="1" customFormat="1" ht="44.25" customHeight="1">
      <c r="B277" s="40"/>
      <c r="C277" s="192" t="s">
        <v>468</v>
      </c>
      <c r="D277" s="192" t="s">
        <v>141</v>
      </c>
      <c r="E277" s="193" t="s">
        <v>469</v>
      </c>
      <c r="F277" s="194" t="s">
        <v>470</v>
      </c>
      <c r="G277" s="195" t="s">
        <v>292</v>
      </c>
      <c r="H277" s="196">
        <v>19.5</v>
      </c>
      <c r="I277" s="197"/>
      <c r="J277" s="198">
        <f>ROUND(I277*H277,2)</f>
        <v>0</v>
      </c>
      <c r="K277" s="194" t="s">
        <v>155</v>
      </c>
      <c r="L277" s="60"/>
      <c r="M277" s="199" t="s">
        <v>22</v>
      </c>
      <c r="N277" s="200" t="s">
        <v>46</v>
      </c>
      <c r="O277" s="41"/>
      <c r="P277" s="201">
        <f>O277*H277</f>
        <v>0</v>
      </c>
      <c r="Q277" s="201">
        <v>8.6700000000000006E-3</v>
      </c>
      <c r="R277" s="201">
        <f>Q277*H277</f>
        <v>0.16906500000000002</v>
      </c>
      <c r="S277" s="201">
        <v>0</v>
      </c>
      <c r="T277" s="202">
        <f>S277*H277</f>
        <v>0</v>
      </c>
      <c r="AR277" s="23" t="s">
        <v>226</v>
      </c>
      <c r="AT277" s="23" t="s">
        <v>141</v>
      </c>
      <c r="AU277" s="23" t="s">
        <v>84</v>
      </c>
      <c r="AY277" s="23" t="s">
        <v>138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3" t="s">
        <v>24</v>
      </c>
      <c r="BK277" s="203">
        <f>ROUND(I277*H277,2)</f>
        <v>0</v>
      </c>
      <c r="BL277" s="23" t="s">
        <v>226</v>
      </c>
      <c r="BM277" s="23" t="s">
        <v>471</v>
      </c>
    </row>
    <row r="278" spans="2:65" s="11" customFormat="1" ht="13.5">
      <c r="B278" s="204"/>
      <c r="C278" s="205"/>
      <c r="D278" s="206" t="s">
        <v>147</v>
      </c>
      <c r="E278" s="207" t="s">
        <v>22</v>
      </c>
      <c r="F278" s="208" t="s">
        <v>472</v>
      </c>
      <c r="G278" s="205"/>
      <c r="H278" s="209">
        <v>19.5</v>
      </c>
      <c r="I278" s="210"/>
      <c r="J278" s="205"/>
      <c r="K278" s="205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147</v>
      </c>
      <c r="AU278" s="215" t="s">
        <v>84</v>
      </c>
      <c r="AV278" s="11" t="s">
        <v>84</v>
      </c>
      <c r="AW278" s="11" t="s">
        <v>39</v>
      </c>
      <c r="AX278" s="11" t="s">
        <v>24</v>
      </c>
      <c r="AY278" s="215" t="s">
        <v>138</v>
      </c>
    </row>
    <row r="279" spans="2:65" s="1" customFormat="1" ht="22.5" customHeight="1">
      <c r="B279" s="40"/>
      <c r="C279" s="192" t="s">
        <v>473</v>
      </c>
      <c r="D279" s="192" t="s">
        <v>141</v>
      </c>
      <c r="E279" s="193" t="s">
        <v>474</v>
      </c>
      <c r="F279" s="194" t="s">
        <v>475</v>
      </c>
      <c r="G279" s="195" t="s">
        <v>276</v>
      </c>
      <c r="H279" s="196">
        <v>15</v>
      </c>
      <c r="I279" s="197"/>
      <c r="J279" s="198">
        <f>ROUND(I279*H279,2)</f>
        <v>0</v>
      </c>
      <c r="K279" s="194" t="s">
        <v>22</v>
      </c>
      <c r="L279" s="60"/>
      <c r="M279" s="199" t="s">
        <v>22</v>
      </c>
      <c r="N279" s="200" t="s">
        <v>46</v>
      </c>
      <c r="O279" s="41"/>
      <c r="P279" s="201">
        <f>O279*H279</f>
        <v>0</v>
      </c>
      <c r="Q279" s="201">
        <v>6.9999999999999994E-5</v>
      </c>
      <c r="R279" s="201">
        <f>Q279*H279</f>
        <v>1.0499999999999999E-3</v>
      </c>
      <c r="S279" s="201">
        <v>0</v>
      </c>
      <c r="T279" s="202">
        <f>S279*H279</f>
        <v>0</v>
      </c>
      <c r="AR279" s="23" t="s">
        <v>226</v>
      </c>
      <c r="AT279" s="23" t="s">
        <v>141</v>
      </c>
      <c r="AU279" s="23" t="s">
        <v>84</v>
      </c>
      <c r="AY279" s="23" t="s">
        <v>138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24</v>
      </c>
      <c r="BK279" s="203">
        <f>ROUND(I279*H279,2)</f>
        <v>0</v>
      </c>
      <c r="BL279" s="23" t="s">
        <v>226</v>
      </c>
      <c r="BM279" s="23" t="s">
        <v>476</v>
      </c>
    </row>
    <row r="280" spans="2:65" s="11" customFormat="1" ht="13.5">
      <c r="B280" s="204"/>
      <c r="C280" s="205"/>
      <c r="D280" s="206" t="s">
        <v>147</v>
      </c>
      <c r="E280" s="207" t="s">
        <v>22</v>
      </c>
      <c r="F280" s="208" t="s">
        <v>477</v>
      </c>
      <c r="G280" s="205"/>
      <c r="H280" s="209">
        <v>15</v>
      </c>
      <c r="I280" s="210"/>
      <c r="J280" s="205"/>
      <c r="K280" s="205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147</v>
      </c>
      <c r="AU280" s="215" t="s">
        <v>84</v>
      </c>
      <c r="AV280" s="11" t="s">
        <v>84</v>
      </c>
      <c r="AW280" s="11" t="s">
        <v>39</v>
      </c>
      <c r="AX280" s="11" t="s">
        <v>24</v>
      </c>
      <c r="AY280" s="215" t="s">
        <v>138</v>
      </c>
    </row>
    <row r="281" spans="2:65" s="1" customFormat="1" ht="22.5" customHeight="1">
      <c r="B281" s="40"/>
      <c r="C281" s="192" t="s">
        <v>478</v>
      </c>
      <c r="D281" s="192" t="s">
        <v>141</v>
      </c>
      <c r="E281" s="193" t="s">
        <v>479</v>
      </c>
      <c r="F281" s="194" t="s">
        <v>480</v>
      </c>
      <c r="G281" s="195" t="s">
        <v>220</v>
      </c>
      <c r="H281" s="196">
        <v>15</v>
      </c>
      <c r="I281" s="197"/>
      <c r="J281" s="198">
        <f>ROUND(I281*H281,2)</f>
        <v>0</v>
      </c>
      <c r="K281" s="194" t="s">
        <v>22</v>
      </c>
      <c r="L281" s="60"/>
      <c r="M281" s="199" t="s">
        <v>22</v>
      </c>
      <c r="N281" s="200" t="s">
        <v>46</v>
      </c>
      <c r="O281" s="41"/>
      <c r="P281" s="201">
        <f>O281*H281</f>
        <v>0</v>
      </c>
      <c r="Q281" s="201">
        <v>3.0000000000000001E-5</v>
      </c>
      <c r="R281" s="201">
        <f>Q281*H281</f>
        <v>4.4999999999999999E-4</v>
      </c>
      <c r="S281" s="201">
        <v>0</v>
      </c>
      <c r="T281" s="202">
        <f>S281*H281</f>
        <v>0</v>
      </c>
      <c r="AR281" s="23" t="s">
        <v>226</v>
      </c>
      <c r="AT281" s="23" t="s">
        <v>141</v>
      </c>
      <c r="AU281" s="23" t="s">
        <v>84</v>
      </c>
      <c r="AY281" s="23" t="s">
        <v>138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3" t="s">
        <v>24</v>
      </c>
      <c r="BK281" s="203">
        <f>ROUND(I281*H281,2)</f>
        <v>0</v>
      </c>
      <c r="BL281" s="23" t="s">
        <v>226</v>
      </c>
      <c r="BM281" s="23" t="s">
        <v>481</v>
      </c>
    </row>
    <row r="282" spans="2:65" s="11" customFormat="1" ht="13.5">
      <c r="B282" s="204"/>
      <c r="C282" s="205"/>
      <c r="D282" s="206" t="s">
        <v>147</v>
      </c>
      <c r="E282" s="207" t="s">
        <v>22</v>
      </c>
      <c r="F282" s="208" t="s">
        <v>477</v>
      </c>
      <c r="G282" s="205"/>
      <c r="H282" s="209">
        <v>15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147</v>
      </c>
      <c r="AU282" s="215" t="s">
        <v>84</v>
      </c>
      <c r="AV282" s="11" t="s">
        <v>84</v>
      </c>
      <c r="AW282" s="11" t="s">
        <v>39</v>
      </c>
      <c r="AX282" s="11" t="s">
        <v>24</v>
      </c>
      <c r="AY282" s="215" t="s">
        <v>138</v>
      </c>
    </row>
    <row r="283" spans="2:65" s="1" customFormat="1" ht="44.25" customHeight="1">
      <c r="B283" s="40"/>
      <c r="C283" s="192" t="s">
        <v>482</v>
      </c>
      <c r="D283" s="192" t="s">
        <v>141</v>
      </c>
      <c r="E283" s="193" t="s">
        <v>483</v>
      </c>
      <c r="F283" s="194" t="s">
        <v>484</v>
      </c>
      <c r="G283" s="195" t="s">
        <v>365</v>
      </c>
      <c r="H283" s="196">
        <v>1.2130000000000001</v>
      </c>
      <c r="I283" s="197"/>
      <c r="J283" s="198">
        <f>ROUND(I283*H283,2)</f>
        <v>0</v>
      </c>
      <c r="K283" s="194" t="s">
        <v>155</v>
      </c>
      <c r="L283" s="60"/>
      <c r="M283" s="199" t="s">
        <v>22</v>
      </c>
      <c r="N283" s="200" t="s">
        <v>46</v>
      </c>
      <c r="O283" s="41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AR283" s="23" t="s">
        <v>226</v>
      </c>
      <c r="AT283" s="23" t="s">
        <v>141</v>
      </c>
      <c r="AU283" s="23" t="s">
        <v>84</v>
      </c>
      <c r="AY283" s="23" t="s">
        <v>138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23" t="s">
        <v>24</v>
      </c>
      <c r="BK283" s="203">
        <f>ROUND(I283*H283,2)</f>
        <v>0</v>
      </c>
      <c r="BL283" s="23" t="s">
        <v>226</v>
      </c>
      <c r="BM283" s="23" t="s">
        <v>485</v>
      </c>
    </row>
    <row r="284" spans="2:65" s="10" customFormat="1" ht="29.85" customHeight="1">
      <c r="B284" s="175"/>
      <c r="C284" s="176"/>
      <c r="D284" s="189" t="s">
        <v>74</v>
      </c>
      <c r="E284" s="190" t="s">
        <v>486</v>
      </c>
      <c r="F284" s="190" t="s">
        <v>487</v>
      </c>
      <c r="G284" s="176"/>
      <c r="H284" s="176"/>
      <c r="I284" s="179"/>
      <c r="J284" s="191">
        <f>BK284</f>
        <v>0</v>
      </c>
      <c r="K284" s="176"/>
      <c r="L284" s="181"/>
      <c r="M284" s="182"/>
      <c r="N284" s="183"/>
      <c r="O284" s="183"/>
      <c r="P284" s="184">
        <f>SUM(P285:P302)</f>
        <v>0</v>
      </c>
      <c r="Q284" s="183"/>
      <c r="R284" s="184">
        <f>SUM(R285:R302)</f>
        <v>0.39041999999999999</v>
      </c>
      <c r="S284" s="183"/>
      <c r="T284" s="185">
        <f>SUM(T285:T302)</f>
        <v>0.624</v>
      </c>
      <c r="AR284" s="186" t="s">
        <v>84</v>
      </c>
      <c r="AT284" s="187" t="s">
        <v>74</v>
      </c>
      <c r="AU284" s="187" t="s">
        <v>24</v>
      </c>
      <c r="AY284" s="186" t="s">
        <v>138</v>
      </c>
      <c r="BK284" s="188">
        <f>SUM(BK285:BK302)</f>
        <v>0</v>
      </c>
    </row>
    <row r="285" spans="2:65" s="1" customFormat="1" ht="31.5" customHeight="1">
      <c r="B285" s="40"/>
      <c r="C285" s="192" t="s">
        <v>488</v>
      </c>
      <c r="D285" s="192" t="s">
        <v>141</v>
      </c>
      <c r="E285" s="193" t="s">
        <v>489</v>
      </c>
      <c r="F285" s="194" t="s">
        <v>490</v>
      </c>
      <c r="G285" s="195" t="s">
        <v>144</v>
      </c>
      <c r="H285" s="196">
        <v>52.374000000000002</v>
      </c>
      <c r="I285" s="197"/>
      <c r="J285" s="198">
        <f>ROUND(I285*H285,2)</f>
        <v>0</v>
      </c>
      <c r="K285" s="194" t="s">
        <v>22</v>
      </c>
      <c r="L285" s="60"/>
      <c r="M285" s="199" t="s">
        <v>22</v>
      </c>
      <c r="N285" s="200" t="s">
        <v>46</v>
      </c>
      <c r="O285" s="41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AR285" s="23" t="s">
        <v>226</v>
      </c>
      <c r="AT285" s="23" t="s">
        <v>141</v>
      </c>
      <c r="AU285" s="23" t="s">
        <v>84</v>
      </c>
      <c r="AY285" s="23" t="s">
        <v>138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3" t="s">
        <v>24</v>
      </c>
      <c r="BK285" s="203">
        <f>ROUND(I285*H285,2)</f>
        <v>0</v>
      </c>
      <c r="BL285" s="23" t="s">
        <v>226</v>
      </c>
      <c r="BM285" s="23" t="s">
        <v>491</v>
      </c>
    </row>
    <row r="286" spans="2:65" s="11" customFormat="1" ht="13.5">
      <c r="B286" s="204"/>
      <c r="C286" s="205"/>
      <c r="D286" s="216" t="s">
        <v>147</v>
      </c>
      <c r="E286" s="217" t="s">
        <v>22</v>
      </c>
      <c r="F286" s="218" t="s">
        <v>492</v>
      </c>
      <c r="G286" s="205"/>
      <c r="H286" s="219">
        <v>16.920000000000002</v>
      </c>
      <c r="I286" s="210"/>
      <c r="J286" s="205"/>
      <c r="K286" s="205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147</v>
      </c>
      <c r="AU286" s="215" t="s">
        <v>84</v>
      </c>
      <c r="AV286" s="11" t="s">
        <v>84</v>
      </c>
      <c r="AW286" s="11" t="s">
        <v>39</v>
      </c>
      <c r="AX286" s="11" t="s">
        <v>75</v>
      </c>
      <c r="AY286" s="215" t="s">
        <v>138</v>
      </c>
    </row>
    <row r="287" spans="2:65" s="11" customFormat="1" ht="13.5">
      <c r="B287" s="204"/>
      <c r="C287" s="205"/>
      <c r="D287" s="216" t="s">
        <v>147</v>
      </c>
      <c r="E287" s="217" t="s">
        <v>22</v>
      </c>
      <c r="F287" s="218" t="s">
        <v>493</v>
      </c>
      <c r="G287" s="205"/>
      <c r="H287" s="219">
        <v>8.9320000000000004</v>
      </c>
      <c r="I287" s="210"/>
      <c r="J287" s="205"/>
      <c r="K287" s="205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147</v>
      </c>
      <c r="AU287" s="215" t="s">
        <v>84</v>
      </c>
      <c r="AV287" s="11" t="s">
        <v>84</v>
      </c>
      <c r="AW287" s="11" t="s">
        <v>39</v>
      </c>
      <c r="AX287" s="11" t="s">
        <v>75</v>
      </c>
      <c r="AY287" s="215" t="s">
        <v>138</v>
      </c>
    </row>
    <row r="288" spans="2:65" s="11" customFormat="1" ht="13.5">
      <c r="B288" s="204"/>
      <c r="C288" s="205"/>
      <c r="D288" s="216" t="s">
        <v>147</v>
      </c>
      <c r="E288" s="217" t="s">
        <v>22</v>
      </c>
      <c r="F288" s="218" t="s">
        <v>494</v>
      </c>
      <c r="G288" s="205"/>
      <c r="H288" s="219">
        <v>17.315999999999999</v>
      </c>
      <c r="I288" s="210"/>
      <c r="J288" s="205"/>
      <c r="K288" s="205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147</v>
      </c>
      <c r="AU288" s="215" t="s">
        <v>84</v>
      </c>
      <c r="AV288" s="11" t="s">
        <v>84</v>
      </c>
      <c r="AW288" s="11" t="s">
        <v>39</v>
      </c>
      <c r="AX288" s="11" t="s">
        <v>75</v>
      </c>
      <c r="AY288" s="215" t="s">
        <v>138</v>
      </c>
    </row>
    <row r="289" spans="2:65" s="11" customFormat="1" ht="13.5">
      <c r="B289" s="204"/>
      <c r="C289" s="205"/>
      <c r="D289" s="216" t="s">
        <v>147</v>
      </c>
      <c r="E289" s="217" t="s">
        <v>22</v>
      </c>
      <c r="F289" s="218" t="s">
        <v>495</v>
      </c>
      <c r="G289" s="205"/>
      <c r="H289" s="219">
        <v>9.2059999999999995</v>
      </c>
      <c r="I289" s="210"/>
      <c r="J289" s="205"/>
      <c r="K289" s="205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147</v>
      </c>
      <c r="AU289" s="215" t="s">
        <v>84</v>
      </c>
      <c r="AV289" s="11" t="s">
        <v>84</v>
      </c>
      <c r="AW289" s="11" t="s">
        <v>39</v>
      </c>
      <c r="AX289" s="11" t="s">
        <v>75</v>
      </c>
      <c r="AY289" s="215" t="s">
        <v>138</v>
      </c>
    </row>
    <row r="290" spans="2:65" s="12" customFormat="1" ht="13.5">
      <c r="B290" s="220"/>
      <c r="C290" s="221"/>
      <c r="D290" s="206" t="s">
        <v>147</v>
      </c>
      <c r="E290" s="231" t="s">
        <v>22</v>
      </c>
      <c r="F290" s="232" t="s">
        <v>161</v>
      </c>
      <c r="G290" s="221"/>
      <c r="H290" s="233">
        <v>52.374000000000002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147</v>
      </c>
      <c r="AU290" s="230" t="s">
        <v>84</v>
      </c>
      <c r="AV290" s="12" t="s">
        <v>145</v>
      </c>
      <c r="AW290" s="12" t="s">
        <v>39</v>
      </c>
      <c r="AX290" s="12" t="s">
        <v>24</v>
      </c>
      <c r="AY290" s="230" t="s">
        <v>138</v>
      </c>
    </row>
    <row r="291" spans="2:65" s="1" customFormat="1" ht="22.5" customHeight="1">
      <c r="B291" s="40"/>
      <c r="C291" s="192" t="s">
        <v>496</v>
      </c>
      <c r="D291" s="192" t="s">
        <v>141</v>
      </c>
      <c r="E291" s="193" t="s">
        <v>497</v>
      </c>
      <c r="F291" s="194" t="s">
        <v>498</v>
      </c>
      <c r="G291" s="195" t="s">
        <v>220</v>
      </c>
      <c r="H291" s="196">
        <v>1</v>
      </c>
      <c r="I291" s="197"/>
      <c r="J291" s="198">
        <f>ROUND(I291*H291,2)</f>
        <v>0</v>
      </c>
      <c r="K291" s="194" t="s">
        <v>22</v>
      </c>
      <c r="L291" s="60"/>
      <c r="M291" s="199" t="s">
        <v>22</v>
      </c>
      <c r="N291" s="200" t="s">
        <v>46</v>
      </c>
      <c r="O291" s="41"/>
      <c r="P291" s="201">
        <f>O291*H291</f>
        <v>0</v>
      </c>
      <c r="Q291" s="201">
        <v>4.2000000000000002E-4</v>
      </c>
      <c r="R291" s="201">
        <f>Q291*H291</f>
        <v>4.2000000000000002E-4</v>
      </c>
      <c r="S291" s="201">
        <v>0</v>
      </c>
      <c r="T291" s="202">
        <f>S291*H291</f>
        <v>0</v>
      </c>
      <c r="AR291" s="23" t="s">
        <v>226</v>
      </c>
      <c r="AT291" s="23" t="s">
        <v>141</v>
      </c>
      <c r="AU291" s="23" t="s">
        <v>84</v>
      </c>
      <c r="AY291" s="23" t="s">
        <v>138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3" t="s">
        <v>24</v>
      </c>
      <c r="BK291" s="203">
        <f>ROUND(I291*H291,2)</f>
        <v>0</v>
      </c>
      <c r="BL291" s="23" t="s">
        <v>226</v>
      </c>
      <c r="BM291" s="23" t="s">
        <v>499</v>
      </c>
    </row>
    <row r="292" spans="2:65" s="1" customFormat="1" ht="22.5" customHeight="1">
      <c r="B292" s="40"/>
      <c r="C292" s="192" t="s">
        <v>500</v>
      </c>
      <c r="D292" s="192" t="s">
        <v>141</v>
      </c>
      <c r="E292" s="193" t="s">
        <v>501</v>
      </c>
      <c r="F292" s="194" t="s">
        <v>502</v>
      </c>
      <c r="G292" s="195" t="s">
        <v>220</v>
      </c>
      <c r="H292" s="196">
        <v>4</v>
      </c>
      <c r="I292" s="197"/>
      <c r="J292" s="198">
        <f>ROUND(I292*H292,2)</f>
        <v>0</v>
      </c>
      <c r="K292" s="194" t="s">
        <v>22</v>
      </c>
      <c r="L292" s="60"/>
      <c r="M292" s="199" t="s">
        <v>22</v>
      </c>
      <c r="N292" s="200" t="s">
        <v>46</v>
      </c>
      <c r="O292" s="41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AR292" s="23" t="s">
        <v>226</v>
      </c>
      <c r="AT292" s="23" t="s">
        <v>141</v>
      </c>
      <c r="AU292" s="23" t="s">
        <v>84</v>
      </c>
      <c r="AY292" s="23" t="s">
        <v>138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3" t="s">
        <v>24</v>
      </c>
      <c r="BK292" s="203">
        <f>ROUND(I292*H292,2)</f>
        <v>0</v>
      </c>
      <c r="BL292" s="23" t="s">
        <v>226</v>
      </c>
      <c r="BM292" s="23" t="s">
        <v>503</v>
      </c>
    </row>
    <row r="293" spans="2:65" s="1" customFormat="1" ht="31.5" customHeight="1">
      <c r="B293" s="40"/>
      <c r="C293" s="245" t="s">
        <v>504</v>
      </c>
      <c r="D293" s="245" t="s">
        <v>505</v>
      </c>
      <c r="E293" s="246" t="s">
        <v>506</v>
      </c>
      <c r="F293" s="247" t="s">
        <v>507</v>
      </c>
      <c r="G293" s="248" t="s">
        <v>220</v>
      </c>
      <c r="H293" s="249">
        <v>4</v>
      </c>
      <c r="I293" s="250"/>
      <c r="J293" s="251">
        <f>ROUND(I293*H293,2)</f>
        <v>0</v>
      </c>
      <c r="K293" s="247" t="s">
        <v>22</v>
      </c>
      <c r="L293" s="252"/>
      <c r="M293" s="253" t="s">
        <v>22</v>
      </c>
      <c r="N293" s="254" t="s">
        <v>46</v>
      </c>
      <c r="O293" s="41"/>
      <c r="P293" s="201">
        <f>O293*H293</f>
        <v>0</v>
      </c>
      <c r="Q293" s="201">
        <v>3.7999999999999999E-2</v>
      </c>
      <c r="R293" s="201">
        <f>Q293*H293</f>
        <v>0.152</v>
      </c>
      <c r="S293" s="201">
        <v>0</v>
      </c>
      <c r="T293" s="202">
        <f>S293*H293</f>
        <v>0</v>
      </c>
      <c r="AR293" s="23" t="s">
        <v>332</v>
      </c>
      <c r="AT293" s="23" t="s">
        <v>505</v>
      </c>
      <c r="AU293" s="23" t="s">
        <v>84</v>
      </c>
      <c r="AY293" s="23" t="s">
        <v>138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3" t="s">
        <v>24</v>
      </c>
      <c r="BK293" s="203">
        <f>ROUND(I293*H293,2)</f>
        <v>0</v>
      </c>
      <c r="BL293" s="23" t="s">
        <v>226</v>
      </c>
      <c r="BM293" s="23" t="s">
        <v>508</v>
      </c>
    </row>
    <row r="294" spans="2:65" s="1" customFormat="1" ht="31.5" customHeight="1">
      <c r="B294" s="40"/>
      <c r="C294" s="192" t="s">
        <v>509</v>
      </c>
      <c r="D294" s="192" t="s">
        <v>141</v>
      </c>
      <c r="E294" s="193" t="s">
        <v>510</v>
      </c>
      <c r="F294" s="194" t="s">
        <v>511</v>
      </c>
      <c r="G294" s="195" t="s">
        <v>220</v>
      </c>
      <c r="H294" s="196">
        <v>4</v>
      </c>
      <c r="I294" s="197"/>
      <c r="J294" s="198">
        <f>ROUND(I294*H294,2)</f>
        <v>0</v>
      </c>
      <c r="K294" s="194" t="s">
        <v>155</v>
      </c>
      <c r="L294" s="60"/>
      <c r="M294" s="199" t="s">
        <v>22</v>
      </c>
      <c r="N294" s="200" t="s">
        <v>46</v>
      </c>
      <c r="O294" s="41"/>
      <c r="P294" s="201">
        <f>O294*H294</f>
        <v>0</v>
      </c>
      <c r="Q294" s="201">
        <v>0</v>
      </c>
      <c r="R294" s="201">
        <f>Q294*H294</f>
        <v>0</v>
      </c>
      <c r="S294" s="201">
        <v>0</v>
      </c>
      <c r="T294" s="202">
        <f>S294*H294</f>
        <v>0</v>
      </c>
      <c r="AR294" s="23" t="s">
        <v>226</v>
      </c>
      <c r="AT294" s="23" t="s">
        <v>141</v>
      </c>
      <c r="AU294" s="23" t="s">
        <v>84</v>
      </c>
      <c r="AY294" s="23" t="s">
        <v>138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23" t="s">
        <v>24</v>
      </c>
      <c r="BK294" s="203">
        <f>ROUND(I294*H294,2)</f>
        <v>0</v>
      </c>
      <c r="BL294" s="23" t="s">
        <v>226</v>
      </c>
      <c r="BM294" s="23" t="s">
        <v>512</v>
      </c>
    </row>
    <row r="295" spans="2:65" s="11" customFormat="1" ht="13.5">
      <c r="B295" s="204"/>
      <c r="C295" s="205"/>
      <c r="D295" s="216" t="s">
        <v>147</v>
      </c>
      <c r="E295" s="217" t="s">
        <v>22</v>
      </c>
      <c r="F295" s="218" t="s">
        <v>513</v>
      </c>
      <c r="G295" s="205"/>
      <c r="H295" s="219">
        <v>2</v>
      </c>
      <c r="I295" s="210"/>
      <c r="J295" s="205"/>
      <c r="K295" s="205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147</v>
      </c>
      <c r="AU295" s="215" t="s">
        <v>84</v>
      </c>
      <c r="AV295" s="11" t="s">
        <v>84</v>
      </c>
      <c r="AW295" s="11" t="s">
        <v>39</v>
      </c>
      <c r="AX295" s="11" t="s">
        <v>75</v>
      </c>
      <c r="AY295" s="215" t="s">
        <v>138</v>
      </c>
    </row>
    <row r="296" spans="2:65" s="11" customFormat="1" ht="13.5">
      <c r="B296" s="204"/>
      <c r="C296" s="205"/>
      <c r="D296" s="216" t="s">
        <v>147</v>
      </c>
      <c r="E296" s="217" t="s">
        <v>22</v>
      </c>
      <c r="F296" s="218" t="s">
        <v>514</v>
      </c>
      <c r="G296" s="205"/>
      <c r="H296" s="219">
        <v>2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147</v>
      </c>
      <c r="AU296" s="215" t="s">
        <v>84</v>
      </c>
      <c r="AV296" s="11" t="s">
        <v>84</v>
      </c>
      <c r="AW296" s="11" t="s">
        <v>39</v>
      </c>
      <c r="AX296" s="11" t="s">
        <v>75</v>
      </c>
      <c r="AY296" s="215" t="s">
        <v>138</v>
      </c>
    </row>
    <row r="297" spans="2:65" s="12" customFormat="1" ht="13.5">
      <c r="B297" s="220"/>
      <c r="C297" s="221"/>
      <c r="D297" s="206" t="s">
        <v>147</v>
      </c>
      <c r="E297" s="231" t="s">
        <v>22</v>
      </c>
      <c r="F297" s="232" t="s">
        <v>161</v>
      </c>
      <c r="G297" s="221"/>
      <c r="H297" s="233">
        <v>4</v>
      </c>
      <c r="I297" s="225"/>
      <c r="J297" s="221"/>
      <c r="K297" s="221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147</v>
      </c>
      <c r="AU297" s="230" t="s">
        <v>84</v>
      </c>
      <c r="AV297" s="12" t="s">
        <v>145</v>
      </c>
      <c r="AW297" s="12" t="s">
        <v>39</v>
      </c>
      <c r="AX297" s="12" t="s">
        <v>24</v>
      </c>
      <c r="AY297" s="230" t="s">
        <v>138</v>
      </c>
    </row>
    <row r="298" spans="2:65" s="1" customFormat="1" ht="31.5" customHeight="1">
      <c r="B298" s="40"/>
      <c r="C298" s="245" t="s">
        <v>515</v>
      </c>
      <c r="D298" s="245" t="s">
        <v>505</v>
      </c>
      <c r="E298" s="246" t="s">
        <v>516</v>
      </c>
      <c r="F298" s="247" t="s">
        <v>517</v>
      </c>
      <c r="G298" s="248" t="s">
        <v>220</v>
      </c>
      <c r="H298" s="249">
        <v>4</v>
      </c>
      <c r="I298" s="250"/>
      <c r="J298" s="251">
        <f>ROUND(I298*H298,2)</f>
        <v>0</v>
      </c>
      <c r="K298" s="247" t="s">
        <v>22</v>
      </c>
      <c r="L298" s="252"/>
      <c r="M298" s="253" t="s">
        <v>22</v>
      </c>
      <c r="N298" s="254" t="s">
        <v>46</v>
      </c>
      <c r="O298" s="41"/>
      <c r="P298" s="201">
        <f>O298*H298</f>
        <v>0</v>
      </c>
      <c r="Q298" s="201">
        <v>3.7999999999999999E-2</v>
      </c>
      <c r="R298" s="201">
        <f>Q298*H298</f>
        <v>0.152</v>
      </c>
      <c r="S298" s="201">
        <v>0</v>
      </c>
      <c r="T298" s="202">
        <f>S298*H298</f>
        <v>0</v>
      </c>
      <c r="AR298" s="23" t="s">
        <v>332</v>
      </c>
      <c r="AT298" s="23" t="s">
        <v>505</v>
      </c>
      <c r="AU298" s="23" t="s">
        <v>84</v>
      </c>
      <c r="AY298" s="23" t="s">
        <v>138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23" t="s">
        <v>24</v>
      </c>
      <c r="BK298" s="203">
        <f>ROUND(I298*H298,2)</f>
        <v>0</v>
      </c>
      <c r="BL298" s="23" t="s">
        <v>226</v>
      </c>
      <c r="BM298" s="23" t="s">
        <v>518</v>
      </c>
    </row>
    <row r="299" spans="2:65" s="1" customFormat="1" ht="31.5" customHeight="1">
      <c r="B299" s="40"/>
      <c r="C299" s="192" t="s">
        <v>519</v>
      </c>
      <c r="D299" s="192" t="s">
        <v>141</v>
      </c>
      <c r="E299" s="193" t="s">
        <v>520</v>
      </c>
      <c r="F299" s="194" t="s">
        <v>521</v>
      </c>
      <c r="G299" s="195" t="s">
        <v>220</v>
      </c>
      <c r="H299" s="196">
        <v>2</v>
      </c>
      <c r="I299" s="197"/>
      <c r="J299" s="198">
        <f>ROUND(I299*H299,2)</f>
        <v>0</v>
      </c>
      <c r="K299" s="194" t="s">
        <v>155</v>
      </c>
      <c r="L299" s="60"/>
      <c r="M299" s="199" t="s">
        <v>22</v>
      </c>
      <c r="N299" s="200" t="s">
        <v>46</v>
      </c>
      <c r="O299" s="41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3" t="s">
        <v>226</v>
      </c>
      <c r="AT299" s="23" t="s">
        <v>141</v>
      </c>
      <c r="AU299" s="23" t="s">
        <v>84</v>
      </c>
      <c r="AY299" s="23" t="s">
        <v>138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3" t="s">
        <v>24</v>
      </c>
      <c r="BK299" s="203">
        <f>ROUND(I299*H299,2)</f>
        <v>0</v>
      </c>
      <c r="BL299" s="23" t="s">
        <v>226</v>
      </c>
      <c r="BM299" s="23" t="s">
        <v>522</v>
      </c>
    </row>
    <row r="300" spans="2:65" s="1" customFormat="1" ht="31.5" customHeight="1">
      <c r="B300" s="40"/>
      <c r="C300" s="245" t="s">
        <v>523</v>
      </c>
      <c r="D300" s="245" t="s">
        <v>505</v>
      </c>
      <c r="E300" s="246" t="s">
        <v>524</v>
      </c>
      <c r="F300" s="247" t="s">
        <v>525</v>
      </c>
      <c r="G300" s="248" t="s">
        <v>220</v>
      </c>
      <c r="H300" s="249">
        <v>2</v>
      </c>
      <c r="I300" s="250"/>
      <c r="J300" s="251">
        <f>ROUND(I300*H300,2)</f>
        <v>0</v>
      </c>
      <c r="K300" s="247" t="s">
        <v>22</v>
      </c>
      <c r="L300" s="252"/>
      <c r="M300" s="253" t="s">
        <v>22</v>
      </c>
      <c r="N300" s="254" t="s">
        <v>46</v>
      </c>
      <c r="O300" s="41"/>
      <c r="P300" s="201">
        <f>O300*H300</f>
        <v>0</v>
      </c>
      <c r="Q300" s="201">
        <v>4.2999999999999997E-2</v>
      </c>
      <c r="R300" s="201">
        <f>Q300*H300</f>
        <v>8.5999999999999993E-2</v>
      </c>
      <c r="S300" s="201">
        <v>0</v>
      </c>
      <c r="T300" s="202">
        <f>S300*H300</f>
        <v>0</v>
      </c>
      <c r="AR300" s="23" t="s">
        <v>332</v>
      </c>
      <c r="AT300" s="23" t="s">
        <v>505</v>
      </c>
      <c r="AU300" s="23" t="s">
        <v>84</v>
      </c>
      <c r="AY300" s="23" t="s">
        <v>138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23" t="s">
        <v>24</v>
      </c>
      <c r="BK300" s="203">
        <f>ROUND(I300*H300,2)</f>
        <v>0</v>
      </c>
      <c r="BL300" s="23" t="s">
        <v>226</v>
      </c>
      <c r="BM300" s="23" t="s">
        <v>526</v>
      </c>
    </row>
    <row r="301" spans="2:65" s="1" customFormat="1" ht="31.5" customHeight="1">
      <c r="B301" s="40"/>
      <c r="C301" s="192" t="s">
        <v>527</v>
      </c>
      <c r="D301" s="192" t="s">
        <v>141</v>
      </c>
      <c r="E301" s="193" t="s">
        <v>528</v>
      </c>
      <c r="F301" s="194" t="s">
        <v>529</v>
      </c>
      <c r="G301" s="195" t="s">
        <v>220</v>
      </c>
      <c r="H301" s="196">
        <v>26</v>
      </c>
      <c r="I301" s="197"/>
      <c r="J301" s="198">
        <f>ROUND(I301*H301,2)</f>
        <v>0</v>
      </c>
      <c r="K301" s="194" t="s">
        <v>155</v>
      </c>
      <c r="L301" s="60"/>
      <c r="M301" s="199" t="s">
        <v>22</v>
      </c>
      <c r="N301" s="200" t="s">
        <v>46</v>
      </c>
      <c r="O301" s="41"/>
      <c r="P301" s="201">
        <f>O301*H301</f>
        <v>0</v>
      </c>
      <c r="Q301" s="201">
        <v>0</v>
      </c>
      <c r="R301" s="201">
        <f>Q301*H301</f>
        <v>0</v>
      </c>
      <c r="S301" s="201">
        <v>2.4E-2</v>
      </c>
      <c r="T301" s="202">
        <f>S301*H301</f>
        <v>0.624</v>
      </c>
      <c r="AR301" s="23" t="s">
        <v>226</v>
      </c>
      <c r="AT301" s="23" t="s">
        <v>141</v>
      </c>
      <c r="AU301" s="23" t="s">
        <v>84</v>
      </c>
      <c r="AY301" s="23" t="s">
        <v>138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3" t="s">
        <v>24</v>
      </c>
      <c r="BK301" s="203">
        <f>ROUND(I301*H301,2)</f>
        <v>0</v>
      </c>
      <c r="BL301" s="23" t="s">
        <v>226</v>
      </c>
      <c r="BM301" s="23" t="s">
        <v>530</v>
      </c>
    </row>
    <row r="302" spans="2:65" s="1" customFormat="1" ht="31.5" customHeight="1">
      <c r="B302" s="40"/>
      <c r="C302" s="192" t="s">
        <v>531</v>
      </c>
      <c r="D302" s="192" t="s">
        <v>141</v>
      </c>
      <c r="E302" s="193" t="s">
        <v>532</v>
      </c>
      <c r="F302" s="194" t="s">
        <v>533</v>
      </c>
      <c r="G302" s="195" t="s">
        <v>365</v>
      </c>
      <c r="H302" s="196">
        <v>0.39</v>
      </c>
      <c r="I302" s="197"/>
      <c r="J302" s="198">
        <f>ROUND(I302*H302,2)</f>
        <v>0</v>
      </c>
      <c r="K302" s="194" t="s">
        <v>155</v>
      </c>
      <c r="L302" s="60"/>
      <c r="M302" s="199" t="s">
        <v>22</v>
      </c>
      <c r="N302" s="200" t="s">
        <v>46</v>
      </c>
      <c r="O302" s="41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AR302" s="23" t="s">
        <v>226</v>
      </c>
      <c r="AT302" s="23" t="s">
        <v>141</v>
      </c>
      <c r="AU302" s="23" t="s">
        <v>84</v>
      </c>
      <c r="AY302" s="23" t="s">
        <v>138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3" t="s">
        <v>24</v>
      </c>
      <c r="BK302" s="203">
        <f>ROUND(I302*H302,2)</f>
        <v>0</v>
      </c>
      <c r="BL302" s="23" t="s">
        <v>226</v>
      </c>
      <c r="BM302" s="23" t="s">
        <v>534</v>
      </c>
    </row>
    <row r="303" spans="2:65" s="10" customFormat="1" ht="29.85" customHeight="1">
      <c r="B303" s="175"/>
      <c r="C303" s="176"/>
      <c r="D303" s="189" t="s">
        <v>74</v>
      </c>
      <c r="E303" s="190" t="s">
        <v>535</v>
      </c>
      <c r="F303" s="190" t="s">
        <v>536</v>
      </c>
      <c r="G303" s="176"/>
      <c r="H303" s="176"/>
      <c r="I303" s="179"/>
      <c r="J303" s="191">
        <f>BK303</f>
        <v>0</v>
      </c>
      <c r="K303" s="176"/>
      <c r="L303" s="181"/>
      <c r="M303" s="182"/>
      <c r="N303" s="183"/>
      <c r="O303" s="183"/>
      <c r="P303" s="184">
        <f>SUM(P304:P318)</f>
        <v>0</v>
      </c>
      <c r="Q303" s="183"/>
      <c r="R303" s="184">
        <f>SUM(R304:R318)</f>
        <v>3.1885182000000003</v>
      </c>
      <c r="S303" s="183"/>
      <c r="T303" s="185">
        <f>SUM(T304:T318)</f>
        <v>0</v>
      </c>
      <c r="AR303" s="186" t="s">
        <v>84</v>
      </c>
      <c r="AT303" s="187" t="s">
        <v>74</v>
      </c>
      <c r="AU303" s="187" t="s">
        <v>24</v>
      </c>
      <c r="AY303" s="186" t="s">
        <v>138</v>
      </c>
      <c r="BK303" s="188">
        <f>SUM(BK304:BK318)</f>
        <v>0</v>
      </c>
    </row>
    <row r="304" spans="2:65" s="1" customFormat="1" ht="31.5" customHeight="1">
      <c r="B304" s="40"/>
      <c r="C304" s="192" t="s">
        <v>537</v>
      </c>
      <c r="D304" s="192" t="s">
        <v>141</v>
      </c>
      <c r="E304" s="193" t="s">
        <v>538</v>
      </c>
      <c r="F304" s="194" t="s">
        <v>539</v>
      </c>
      <c r="G304" s="195" t="s">
        <v>144</v>
      </c>
      <c r="H304" s="196">
        <v>73.97</v>
      </c>
      <c r="I304" s="197"/>
      <c r="J304" s="198">
        <f>ROUND(I304*H304,2)</f>
        <v>0</v>
      </c>
      <c r="K304" s="194" t="s">
        <v>155</v>
      </c>
      <c r="L304" s="60"/>
      <c r="M304" s="199" t="s">
        <v>22</v>
      </c>
      <c r="N304" s="200" t="s">
        <v>46</v>
      </c>
      <c r="O304" s="41"/>
      <c r="P304" s="201">
        <f>O304*H304</f>
        <v>0</v>
      </c>
      <c r="Q304" s="201">
        <v>8.9999999999999993E-3</v>
      </c>
      <c r="R304" s="201">
        <f>Q304*H304</f>
        <v>0.66572999999999993</v>
      </c>
      <c r="S304" s="201">
        <v>0</v>
      </c>
      <c r="T304" s="202">
        <f>S304*H304</f>
        <v>0</v>
      </c>
      <c r="AR304" s="23" t="s">
        <v>226</v>
      </c>
      <c r="AT304" s="23" t="s">
        <v>141</v>
      </c>
      <c r="AU304" s="23" t="s">
        <v>84</v>
      </c>
      <c r="AY304" s="23" t="s">
        <v>138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23" t="s">
        <v>24</v>
      </c>
      <c r="BK304" s="203">
        <f>ROUND(I304*H304,2)</f>
        <v>0</v>
      </c>
      <c r="BL304" s="23" t="s">
        <v>226</v>
      </c>
      <c r="BM304" s="23" t="s">
        <v>540</v>
      </c>
    </row>
    <row r="305" spans="2:65" s="11" customFormat="1" ht="13.5">
      <c r="B305" s="204"/>
      <c r="C305" s="205"/>
      <c r="D305" s="216" t="s">
        <v>147</v>
      </c>
      <c r="E305" s="217" t="s">
        <v>22</v>
      </c>
      <c r="F305" s="218" t="s">
        <v>462</v>
      </c>
      <c r="G305" s="205"/>
      <c r="H305" s="219">
        <v>36.07</v>
      </c>
      <c r="I305" s="210"/>
      <c r="J305" s="205"/>
      <c r="K305" s="205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147</v>
      </c>
      <c r="AU305" s="215" t="s">
        <v>84</v>
      </c>
      <c r="AV305" s="11" t="s">
        <v>84</v>
      </c>
      <c r="AW305" s="11" t="s">
        <v>39</v>
      </c>
      <c r="AX305" s="11" t="s">
        <v>75</v>
      </c>
      <c r="AY305" s="215" t="s">
        <v>138</v>
      </c>
    </row>
    <row r="306" spans="2:65" s="11" customFormat="1" ht="13.5">
      <c r="B306" s="204"/>
      <c r="C306" s="205"/>
      <c r="D306" s="216" t="s">
        <v>147</v>
      </c>
      <c r="E306" s="217" t="s">
        <v>22</v>
      </c>
      <c r="F306" s="218" t="s">
        <v>463</v>
      </c>
      <c r="G306" s="205"/>
      <c r="H306" s="219">
        <v>37.9</v>
      </c>
      <c r="I306" s="210"/>
      <c r="J306" s="205"/>
      <c r="K306" s="205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147</v>
      </c>
      <c r="AU306" s="215" t="s">
        <v>84</v>
      </c>
      <c r="AV306" s="11" t="s">
        <v>84</v>
      </c>
      <c r="AW306" s="11" t="s">
        <v>39</v>
      </c>
      <c r="AX306" s="11" t="s">
        <v>75</v>
      </c>
      <c r="AY306" s="215" t="s">
        <v>138</v>
      </c>
    </row>
    <row r="307" spans="2:65" s="12" customFormat="1" ht="13.5">
      <c r="B307" s="220"/>
      <c r="C307" s="221"/>
      <c r="D307" s="206" t="s">
        <v>147</v>
      </c>
      <c r="E307" s="231" t="s">
        <v>22</v>
      </c>
      <c r="F307" s="232" t="s">
        <v>161</v>
      </c>
      <c r="G307" s="221"/>
      <c r="H307" s="233">
        <v>73.97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147</v>
      </c>
      <c r="AU307" s="230" t="s">
        <v>84</v>
      </c>
      <c r="AV307" s="12" t="s">
        <v>145</v>
      </c>
      <c r="AW307" s="12" t="s">
        <v>39</v>
      </c>
      <c r="AX307" s="12" t="s">
        <v>24</v>
      </c>
      <c r="AY307" s="230" t="s">
        <v>138</v>
      </c>
    </row>
    <row r="308" spans="2:65" s="1" customFormat="1" ht="31.5" customHeight="1">
      <c r="B308" s="40"/>
      <c r="C308" s="245" t="s">
        <v>541</v>
      </c>
      <c r="D308" s="245" t="s">
        <v>505</v>
      </c>
      <c r="E308" s="246" t="s">
        <v>542</v>
      </c>
      <c r="F308" s="247" t="s">
        <v>543</v>
      </c>
      <c r="G308" s="248" t="s">
        <v>144</v>
      </c>
      <c r="H308" s="249">
        <v>85.066000000000003</v>
      </c>
      <c r="I308" s="250"/>
      <c r="J308" s="251">
        <f>ROUND(I308*H308,2)</f>
        <v>0</v>
      </c>
      <c r="K308" s="247" t="s">
        <v>544</v>
      </c>
      <c r="L308" s="252"/>
      <c r="M308" s="253" t="s">
        <v>22</v>
      </c>
      <c r="N308" s="254" t="s">
        <v>46</v>
      </c>
      <c r="O308" s="41"/>
      <c r="P308" s="201">
        <f>O308*H308</f>
        <v>0</v>
      </c>
      <c r="Q308" s="201">
        <v>2.2700000000000001E-2</v>
      </c>
      <c r="R308" s="201">
        <f>Q308*H308</f>
        <v>1.9309982000000001</v>
      </c>
      <c r="S308" s="201">
        <v>0</v>
      </c>
      <c r="T308" s="202">
        <f>S308*H308</f>
        <v>0</v>
      </c>
      <c r="AR308" s="23" t="s">
        <v>332</v>
      </c>
      <c r="AT308" s="23" t="s">
        <v>505</v>
      </c>
      <c r="AU308" s="23" t="s">
        <v>84</v>
      </c>
      <c r="AY308" s="23" t="s">
        <v>138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3" t="s">
        <v>24</v>
      </c>
      <c r="BK308" s="203">
        <f>ROUND(I308*H308,2)</f>
        <v>0</v>
      </c>
      <c r="BL308" s="23" t="s">
        <v>226</v>
      </c>
      <c r="BM308" s="23" t="s">
        <v>545</v>
      </c>
    </row>
    <row r="309" spans="2:65" s="11" customFormat="1" ht="13.5">
      <c r="B309" s="204"/>
      <c r="C309" s="205"/>
      <c r="D309" s="216" t="s">
        <v>147</v>
      </c>
      <c r="E309" s="217" t="s">
        <v>22</v>
      </c>
      <c r="F309" s="218" t="s">
        <v>546</v>
      </c>
      <c r="G309" s="205"/>
      <c r="H309" s="219">
        <v>36.07</v>
      </c>
      <c r="I309" s="210"/>
      <c r="J309" s="205"/>
      <c r="K309" s="205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147</v>
      </c>
      <c r="AU309" s="215" t="s">
        <v>84</v>
      </c>
      <c r="AV309" s="11" t="s">
        <v>84</v>
      </c>
      <c r="AW309" s="11" t="s">
        <v>39</v>
      </c>
      <c r="AX309" s="11" t="s">
        <v>75</v>
      </c>
      <c r="AY309" s="215" t="s">
        <v>138</v>
      </c>
    </row>
    <row r="310" spans="2:65" s="11" customFormat="1" ht="13.5">
      <c r="B310" s="204"/>
      <c r="C310" s="205"/>
      <c r="D310" s="216" t="s">
        <v>147</v>
      </c>
      <c r="E310" s="217" t="s">
        <v>22</v>
      </c>
      <c r="F310" s="218" t="s">
        <v>547</v>
      </c>
      <c r="G310" s="205"/>
      <c r="H310" s="219">
        <v>37.9</v>
      </c>
      <c r="I310" s="210"/>
      <c r="J310" s="205"/>
      <c r="K310" s="205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147</v>
      </c>
      <c r="AU310" s="215" t="s">
        <v>84</v>
      </c>
      <c r="AV310" s="11" t="s">
        <v>84</v>
      </c>
      <c r="AW310" s="11" t="s">
        <v>39</v>
      </c>
      <c r="AX310" s="11" t="s">
        <v>75</v>
      </c>
      <c r="AY310" s="215" t="s">
        <v>138</v>
      </c>
    </row>
    <row r="311" spans="2:65" s="12" customFormat="1" ht="13.5">
      <c r="B311" s="220"/>
      <c r="C311" s="221"/>
      <c r="D311" s="216" t="s">
        <v>147</v>
      </c>
      <c r="E311" s="222" t="s">
        <v>22</v>
      </c>
      <c r="F311" s="223" t="s">
        <v>161</v>
      </c>
      <c r="G311" s="221"/>
      <c r="H311" s="224">
        <v>73.97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147</v>
      </c>
      <c r="AU311" s="230" t="s">
        <v>84</v>
      </c>
      <c r="AV311" s="12" t="s">
        <v>145</v>
      </c>
      <c r="AW311" s="12" t="s">
        <v>39</v>
      </c>
      <c r="AX311" s="12" t="s">
        <v>24</v>
      </c>
      <c r="AY311" s="230" t="s">
        <v>138</v>
      </c>
    </row>
    <row r="312" spans="2:65" s="11" customFormat="1" ht="13.5">
      <c r="B312" s="204"/>
      <c r="C312" s="205"/>
      <c r="D312" s="206" t="s">
        <v>147</v>
      </c>
      <c r="E312" s="205"/>
      <c r="F312" s="208" t="s">
        <v>548</v>
      </c>
      <c r="G312" s="205"/>
      <c r="H312" s="209">
        <v>85.066000000000003</v>
      </c>
      <c r="I312" s="210"/>
      <c r="J312" s="205"/>
      <c r="K312" s="205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147</v>
      </c>
      <c r="AU312" s="215" t="s">
        <v>84</v>
      </c>
      <c r="AV312" s="11" t="s">
        <v>84</v>
      </c>
      <c r="AW312" s="11" t="s">
        <v>6</v>
      </c>
      <c r="AX312" s="11" t="s">
        <v>24</v>
      </c>
      <c r="AY312" s="215" t="s">
        <v>138</v>
      </c>
    </row>
    <row r="313" spans="2:65" s="1" customFormat="1" ht="22.5" customHeight="1">
      <c r="B313" s="40"/>
      <c r="C313" s="192" t="s">
        <v>549</v>
      </c>
      <c r="D313" s="192" t="s">
        <v>141</v>
      </c>
      <c r="E313" s="193" t="s">
        <v>550</v>
      </c>
      <c r="F313" s="194" t="s">
        <v>551</v>
      </c>
      <c r="G313" s="195" t="s">
        <v>144</v>
      </c>
      <c r="H313" s="196">
        <v>73.97</v>
      </c>
      <c r="I313" s="197"/>
      <c r="J313" s="198">
        <f>ROUND(I313*H313,2)</f>
        <v>0</v>
      </c>
      <c r="K313" s="194" t="s">
        <v>155</v>
      </c>
      <c r="L313" s="60"/>
      <c r="M313" s="199" t="s">
        <v>22</v>
      </c>
      <c r="N313" s="200" t="s">
        <v>46</v>
      </c>
      <c r="O313" s="41"/>
      <c r="P313" s="201">
        <f>O313*H313</f>
        <v>0</v>
      </c>
      <c r="Q313" s="201">
        <v>2.9999999999999997E-4</v>
      </c>
      <c r="R313" s="201">
        <f>Q313*H313</f>
        <v>2.2190999999999999E-2</v>
      </c>
      <c r="S313" s="201">
        <v>0</v>
      </c>
      <c r="T313" s="202">
        <f>S313*H313</f>
        <v>0</v>
      </c>
      <c r="AR313" s="23" t="s">
        <v>226</v>
      </c>
      <c r="AT313" s="23" t="s">
        <v>141</v>
      </c>
      <c r="AU313" s="23" t="s">
        <v>84</v>
      </c>
      <c r="AY313" s="23" t="s">
        <v>138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3" t="s">
        <v>24</v>
      </c>
      <c r="BK313" s="203">
        <f>ROUND(I313*H313,2)</f>
        <v>0</v>
      </c>
      <c r="BL313" s="23" t="s">
        <v>226</v>
      </c>
      <c r="BM313" s="23" t="s">
        <v>552</v>
      </c>
    </row>
    <row r="314" spans="2:65" s="11" customFormat="1" ht="13.5">
      <c r="B314" s="204"/>
      <c r="C314" s="205"/>
      <c r="D314" s="206" t="s">
        <v>147</v>
      </c>
      <c r="E314" s="207" t="s">
        <v>22</v>
      </c>
      <c r="F314" s="208" t="s">
        <v>403</v>
      </c>
      <c r="G314" s="205"/>
      <c r="H314" s="209">
        <v>73.97</v>
      </c>
      <c r="I314" s="210"/>
      <c r="J314" s="205"/>
      <c r="K314" s="205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147</v>
      </c>
      <c r="AU314" s="215" t="s">
        <v>84</v>
      </c>
      <c r="AV314" s="11" t="s">
        <v>84</v>
      </c>
      <c r="AW314" s="11" t="s">
        <v>39</v>
      </c>
      <c r="AX314" s="11" t="s">
        <v>24</v>
      </c>
      <c r="AY314" s="215" t="s">
        <v>138</v>
      </c>
    </row>
    <row r="315" spans="2:65" s="1" customFormat="1" ht="22.5" customHeight="1">
      <c r="B315" s="40"/>
      <c r="C315" s="192" t="s">
        <v>553</v>
      </c>
      <c r="D315" s="192" t="s">
        <v>141</v>
      </c>
      <c r="E315" s="193" t="s">
        <v>554</v>
      </c>
      <c r="F315" s="194" t="s">
        <v>555</v>
      </c>
      <c r="G315" s="195" t="s">
        <v>276</v>
      </c>
      <c r="H315" s="196">
        <v>1</v>
      </c>
      <c r="I315" s="197"/>
      <c r="J315" s="198">
        <f>ROUND(I315*H315,2)</f>
        <v>0</v>
      </c>
      <c r="K315" s="194" t="s">
        <v>22</v>
      </c>
      <c r="L315" s="60"/>
      <c r="M315" s="199" t="s">
        <v>22</v>
      </c>
      <c r="N315" s="200" t="s">
        <v>46</v>
      </c>
      <c r="O315" s="41"/>
      <c r="P315" s="201">
        <f>O315*H315</f>
        <v>0</v>
      </c>
      <c r="Q315" s="201">
        <v>3.0000000000000001E-5</v>
      </c>
      <c r="R315" s="201">
        <f>Q315*H315</f>
        <v>3.0000000000000001E-5</v>
      </c>
      <c r="S315" s="201">
        <v>0</v>
      </c>
      <c r="T315" s="202">
        <f>S315*H315</f>
        <v>0</v>
      </c>
      <c r="AR315" s="23" t="s">
        <v>226</v>
      </c>
      <c r="AT315" s="23" t="s">
        <v>141</v>
      </c>
      <c r="AU315" s="23" t="s">
        <v>84</v>
      </c>
      <c r="AY315" s="23" t="s">
        <v>138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23" t="s">
        <v>24</v>
      </c>
      <c r="BK315" s="203">
        <f>ROUND(I315*H315,2)</f>
        <v>0</v>
      </c>
      <c r="BL315" s="23" t="s">
        <v>226</v>
      </c>
      <c r="BM315" s="23" t="s">
        <v>556</v>
      </c>
    </row>
    <row r="316" spans="2:65" s="1" customFormat="1" ht="22.5" customHeight="1">
      <c r="B316" s="40"/>
      <c r="C316" s="192" t="s">
        <v>557</v>
      </c>
      <c r="D316" s="192" t="s">
        <v>141</v>
      </c>
      <c r="E316" s="193" t="s">
        <v>558</v>
      </c>
      <c r="F316" s="194" t="s">
        <v>559</v>
      </c>
      <c r="G316" s="195" t="s">
        <v>144</v>
      </c>
      <c r="H316" s="196">
        <v>73.97</v>
      </c>
      <c r="I316" s="197"/>
      <c r="J316" s="198">
        <f>ROUND(I316*H316,2)</f>
        <v>0</v>
      </c>
      <c r="K316" s="194" t="s">
        <v>155</v>
      </c>
      <c r="L316" s="60"/>
      <c r="M316" s="199" t="s">
        <v>22</v>
      </c>
      <c r="N316" s="200" t="s">
        <v>46</v>
      </c>
      <c r="O316" s="41"/>
      <c r="P316" s="201">
        <f>O316*H316</f>
        <v>0</v>
      </c>
      <c r="Q316" s="201">
        <v>7.7000000000000002E-3</v>
      </c>
      <c r="R316" s="201">
        <f>Q316*H316</f>
        <v>0.56956899999999999</v>
      </c>
      <c r="S316" s="201">
        <v>0</v>
      </c>
      <c r="T316" s="202">
        <f>S316*H316</f>
        <v>0</v>
      </c>
      <c r="AR316" s="23" t="s">
        <v>226</v>
      </c>
      <c r="AT316" s="23" t="s">
        <v>141</v>
      </c>
      <c r="AU316" s="23" t="s">
        <v>84</v>
      </c>
      <c r="AY316" s="23" t="s">
        <v>138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23" t="s">
        <v>24</v>
      </c>
      <c r="BK316" s="203">
        <f>ROUND(I316*H316,2)</f>
        <v>0</v>
      </c>
      <c r="BL316" s="23" t="s">
        <v>226</v>
      </c>
      <c r="BM316" s="23" t="s">
        <v>560</v>
      </c>
    </row>
    <row r="317" spans="2:65" s="11" customFormat="1" ht="13.5">
      <c r="B317" s="204"/>
      <c r="C317" s="205"/>
      <c r="D317" s="206" t="s">
        <v>147</v>
      </c>
      <c r="E317" s="207" t="s">
        <v>22</v>
      </c>
      <c r="F317" s="208" t="s">
        <v>403</v>
      </c>
      <c r="G317" s="205"/>
      <c r="H317" s="209">
        <v>73.97</v>
      </c>
      <c r="I317" s="210"/>
      <c r="J317" s="205"/>
      <c r="K317" s="205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147</v>
      </c>
      <c r="AU317" s="215" t="s">
        <v>84</v>
      </c>
      <c r="AV317" s="11" t="s">
        <v>84</v>
      </c>
      <c r="AW317" s="11" t="s">
        <v>39</v>
      </c>
      <c r="AX317" s="11" t="s">
        <v>24</v>
      </c>
      <c r="AY317" s="215" t="s">
        <v>138</v>
      </c>
    </row>
    <row r="318" spans="2:65" s="1" customFormat="1" ht="31.5" customHeight="1">
      <c r="B318" s="40"/>
      <c r="C318" s="192" t="s">
        <v>561</v>
      </c>
      <c r="D318" s="192" t="s">
        <v>141</v>
      </c>
      <c r="E318" s="193" t="s">
        <v>562</v>
      </c>
      <c r="F318" s="194" t="s">
        <v>563</v>
      </c>
      <c r="G318" s="195" t="s">
        <v>365</v>
      </c>
      <c r="H318" s="196">
        <v>3.1890000000000001</v>
      </c>
      <c r="I318" s="197"/>
      <c r="J318" s="198">
        <f>ROUND(I318*H318,2)</f>
        <v>0</v>
      </c>
      <c r="K318" s="194" t="s">
        <v>155</v>
      </c>
      <c r="L318" s="60"/>
      <c r="M318" s="199" t="s">
        <v>22</v>
      </c>
      <c r="N318" s="200" t="s">
        <v>46</v>
      </c>
      <c r="O318" s="41"/>
      <c r="P318" s="201">
        <f>O318*H318</f>
        <v>0</v>
      </c>
      <c r="Q318" s="201">
        <v>0</v>
      </c>
      <c r="R318" s="201">
        <f>Q318*H318</f>
        <v>0</v>
      </c>
      <c r="S318" s="201">
        <v>0</v>
      </c>
      <c r="T318" s="202">
        <f>S318*H318</f>
        <v>0</v>
      </c>
      <c r="AR318" s="23" t="s">
        <v>226</v>
      </c>
      <c r="AT318" s="23" t="s">
        <v>141</v>
      </c>
      <c r="AU318" s="23" t="s">
        <v>84</v>
      </c>
      <c r="AY318" s="23" t="s">
        <v>138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23" t="s">
        <v>24</v>
      </c>
      <c r="BK318" s="203">
        <f>ROUND(I318*H318,2)</f>
        <v>0</v>
      </c>
      <c r="BL318" s="23" t="s">
        <v>226</v>
      </c>
      <c r="BM318" s="23" t="s">
        <v>564</v>
      </c>
    </row>
    <row r="319" spans="2:65" s="10" customFormat="1" ht="29.85" customHeight="1">
      <c r="B319" s="175"/>
      <c r="C319" s="176"/>
      <c r="D319" s="189" t="s">
        <v>74</v>
      </c>
      <c r="E319" s="190" t="s">
        <v>565</v>
      </c>
      <c r="F319" s="190" t="s">
        <v>566</v>
      </c>
      <c r="G319" s="176"/>
      <c r="H319" s="176"/>
      <c r="I319" s="179"/>
      <c r="J319" s="191">
        <f>BK319</f>
        <v>0</v>
      </c>
      <c r="K319" s="176"/>
      <c r="L319" s="181"/>
      <c r="M319" s="182"/>
      <c r="N319" s="183"/>
      <c r="O319" s="183"/>
      <c r="P319" s="184">
        <f>SUM(P320:P381)</f>
        <v>0</v>
      </c>
      <c r="Q319" s="183"/>
      <c r="R319" s="184">
        <f>SUM(R320:R381)</f>
        <v>5.1807669800000005</v>
      </c>
      <c r="S319" s="183"/>
      <c r="T319" s="185">
        <f>SUM(T320:T381)</f>
        <v>0</v>
      </c>
      <c r="AR319" s="186" t="s">
        <v>84</v>
      </c>
      <c r="AT319" s="187" t="s">
        <v>74</v>
      </c>
      <c r="AU319" s="187" t="s">
        <v>24</v>
      </c>
      <c r="AY319" s="186" t="s">
        <v>138</v>
      </c>
      <c r="BK319" s="188">
        <f>SUM(BK320:BK381)</f>
        <v>0</v>
      </c>
    </row>
    <row r="320" spans="2:65" s="1" customFormat="1" ht="31.5" customHeight="1">
      <c r="B320" s="40"/>
      <c r="C320" s="192" t="s">
        <v>567</v>
      </c>
      <c r="D320" s="192" t="s">
        <v>141</v>
      </c>
      <c r="E320" s="193" t="s">
        <v>568</v>
      </c>
      <c r="F320" s="194" t="s">
        <v>569</v>
      </c>
      <c r="G320" s="195" t="s">
        <v>144</v>
      </c>
      <c r="H320" s="196">
        <v>31.024999999999999</v>
      </c>
      <c r="I320" s="197"/>
      <c r="J320" s="198">
        <f>ROUND(I320*H320,2)</f>
        <v>0</v>
      </c>
      <c r="K320" s="194" t="s">
        <v>155</v>
      </c>
      <c r="L320" s="60"/>
      <c r="M320" s="199" t="s">
        <v>22</v>
      </c>
      <c r="N320" s="200" t="s">
        <v>46</v>
      </c>
      <c r="O320" s="41"/>
      <c r="P320" s="201">
        <f>O320*H320</f>
        <v>0</v>
      </c>
      <c r="Q320" s="201">
        <v>3.0000000000000001E-3</v>
      </c>
      <c r="R320" s="201">
        <f>Q320*H320</f>
        <v>9.3074999999999991E-2</v>
      </c>
      <c r="S320" s="201">
        <v>0</v>
      </c>
      <c r="T320" s="202">
        <f>S320*H320</f>
        <v>0</v>
      </c>
      <c r="AR320" s="23" t="s">
        <v>226</v>
      </c>
      <c r="AT320" s="23" t="s">
        <v>141</v>
      </c>
      <c r="AU320" s="23" t="s">
        <v>84</v>
      </c>
      <c r="AY320" s="23" t="s">
        <v>138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23" t="s">
        <v>24</v>
      </c>
      <c r="BK320" s="203">
        <f>ROUND(I320*H320,2)</f>
        <v>0</v>
      </c>
      <c r="BL320" s="23" t="s">
        <v>226</v>
      </c>
      <c r="BM320" s="23" t="s">
        <v>570</v>
      </c>
    </row>
    <row r="321" spans="2:65" s="11" customFormat="1" ht="13.5">
      <c r="B321" s="204"/>
      <c r="C321" s="205"/>
      <c r="D321" s="216" t="s">
        <v>147</v>
      </c>
      <c r="E321" s="217" t="s">
        <v>22</v>
      </c>
      <c r="F321" s="218" t="s">
        <v>571</v>
      </c>
      <c r="G321" s="205"/>
      <c r="H321" s="219">
        <v>3.3079999999999998</v>
      </c>
      <c r="I321" s="210"/>
      <c r="J321" s="205"/>
      <c r="K321" s="205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147</v>
      </c>
      <c r="AU321" s="215" t="s">
        <v>84</v>
      </c>
      <c r="AV321" s="11" t="s">
        <v>84</v>
      </c>
      <c r="AW321" s="11" t="s">
        <v>39</v>
      </c>
      <c r="AX321" s="11" t="s">
        <v>75</v>
      </c>
      <c r="AY321" s="215" t="s">
        <v>138</v>
      </c>
    </row>
    <row r="322" spans="2:65" s="11" customFormat="1" ht="13.5">
      <c r="B322" s="204"/>
      <c r="C322" s="205"/>
      <c r="D322" s="216" t="s">
        <v>147</v>
      </c>
      <c r="E322" s="217" t="s">
        <v>22</v>
      </c>
      <c r="F322" s="218" t="s">
        <v>572</v>
      </c>
      <c r="G322" s="205"/>
      <c r="H322" s="219">
        <v>3.78</v>
      </c>
      <c r="I322" s="210"/>
      <c r="J322" s="205"/>
      <c r="K322" s="205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147</v>
      </c>
      <c r="AU322" s="215" t="s">
        <v>84</v>
      </c>
      <c r="AV322" s="11" t="s">
        <v>84</v>
      </c>
      <c r="AW322" s="11" t="s">
        <v>39</v>
      </c>
      <c r="AX322" s="11" t="s">
        <v>75</v>
      </c>
      <c r="AY322" s="215" t="s">
        <v>138</v>
      </c>
    </row>
    <row r="323" spans="2:65" s="13" customFormat="1" ht="13.5">
      <c r="B323" s="234"/>
      <c r="C323" s="235"/>
      <c r="D323" s="216" t="s">
        <v>147</v>
      </c>
      <c r="E323" s="236" t="s">
        <v>22</v>
      </c>
      <c r="F323" s="237" t="s">
        <v>573</v>
      </c>
      <c r="G323" s="235"/>
      <c r="H323" s="238">
        <v>7.0880000000000001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AT323" s="244" t="s">
        <v>147</v>
      </c>
      <c r="AU323" s="244" t="s">
        <v>84</v>
      </c>
      <c r="AV323" s="13" t="s">
        <v>139</v>
      </c>
      <c r="AW323" s="13" t="s">
        <v>39</v>
      </c>
      <c r="AX323" s="13" t="s">
        <v>75</v>
      </c>
      <c r="AY323" s="244" t="s">
        <v>138</v>
      </c>
    </row>
    <row r="324" spans="2:65" s="11" customFormat="1" ht="13.5">
      <c r="B324" s="204"/>
      <c r="C324" s="205"/>
      <c r="D324" s="216" t="s">
        <v>147</v>
      </c>
      <c r="E324" s="217" t="s">
        <v>22</v>
      </c>
      <c r="F324" s="218" t="s">
        <v>574</v>
      </c>
      <c r="G324" s="205"/>
      <c r="H324" s="219">
        <v>3.36</v>
      </c>
      <c r="I324" s="210"/>
      <c r="J324" s="205"/>
      <c r="K324" s="205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147</v>
      </c>
      <c r="AU324" s="215" t="s">
        <v>84</v>
      </c>
      <c r="AV324" s="11" t="s">
        <v>84</v>
      </c>
      <c r="AW324" s="11" t="s">
        <v>39</v>
      </c>
      <c r="AX324" s="11" t="s">
        <v>75</v>
      </c>
      <c r="AY324" s="215" t="s">
        <v>138</v>
      </c>
    </row>
    <row r="325" spans="2:65" s="11" customFormat="1" ht="13.5">
      <c r="B325" s="204"/>
      <c r="C325" s="205"/>
      <c r="D325" s="216" t="s">
        <v>147</v>
      </c>
      <c r="E325" s="217" t="s">
        <v>22</v>
      </c>
      <c r="F325" s="218" t="s">
        <v>575</v>
      </c>
      <c r="G325" s="205"/>
      <c r="H325" s="219">
        <v>3.78</v>
      </c>
      <c r="I325" s="210"/>
      <c r="J325" s="205"/>
      <c r="K325" s="205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147</v>
      </c>
      <c r="AU325" s="215" t="s">
        <v>84</v>
      </c>
      <c r="AV325" s="11" t="s">
        <v>84</v>
      </c>
      <c r="AW325" s="11" t="s">
        <v>39</v>
      </c>
      <c r="AX325" s="11" t="s">
        <v>75</v>
      </c>
      <c r="AY325" s="215" t="s">
        <v>138</v>
      </c>
    </row>
    <row r="326" spans="2:65" s="13" customFormat="1" ht="13.5">
      <c r="B326" s="234"/>
      <c r="C326" s="235"/>
      <c r="D326" s="216" t="s">
        <v>147</v>
      </c>
      <c r="E326" s="236" t="s">
        <v>22</v>
      </c>
      <c r="F326" s="237" t="s">
        <v>576</v>
      </c>
      <c r="G326" s="235"/>
      <c r="H326" s="238">
        <v>7.14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AT326" s="244" t="s">
        <v>147</v>
      </c>
      <c r="AU326" s="244" t="s">
        <v>84</v>
      </c>
      <c r="AV326" s="13" t="s">
        <v>139</v>
      </c>
      <c r="AW326" s="13" t="s">
        <v>39</v>
      </c>
      <c r="AX326" s="13" t="s">
        <v>75</v>
      </c>
      <c r="AY326" s="244" t="s">
        <v>138</v>
      </c>
    </row>
    <row r="327" spans="2:65" s="11" customFormat="1" ht="13.5">
      <c r="B327" s="204"/>
      <c r="C327" s="205"/>
      <c r="D327" s="216" t="s">
        <v>147</v>
      </c>
      <c r="E327" s="217" t="s">
        <v>22</v>
      </c>
      <c r="F327" s="218" t="s">
        <v>577</v>
      </c>
      <c r="G327" s="205"/>
      <c r="H327" s="219">
        <v>3.3079999999999998</v>
      </c>
      <c r="I327" s="210"/>
      <c r="J327" s="205"/>
      <c r="K327" s="205"/>
      <c r="L327" s="211"/>
      <c r="M327" s="212"/>
      <c r="N327" s="213"/>
      <c r="O327" s="213"/>
      <c r="P327" s="213"/>
      <c r="Q327" s="213"/>
      <c r="R327" s="213"/>
      <c r="S327" s="213"/>
      <c r="T327" s="214"/>
      <c r="AT327" s="215" t="s">
        <v>147</v>
      </c>
      <c r="AU327" s="215" t="s">
        <v>84</v>
      </c>
      <c r="AV327" s="11" t="s">
        <v>84</v>
      </c>
      <c r="AW327" s="11" t="s">
        <v>39</v>
      </c>
      <c r="AX327" s="11" t="s">
        <v>75</v>
      </c>
      <c r="AY327" s="215" t="s">
        <v>138</v>
      </c>
    </row>
    <row r="328" spans="2:65" s="11" customFormat="1" ht="13.5">
      <c r="B328" s="204"/>
      <c r="C328" s="205"/>
      <c r="D328" s="216" t="s">
        <v>147</v>
      </c>
      <c r="E328" s="217" t="s">
        <v>22</v>
      </c>
      <c r="F328" s="218" t="s">
        <v>578</v>
      </c>
      <c r="G328" s="205"/>
      <c r="H328" s="219">
        <v>3.4089999999999998</v>
      </c>
      <c r="I328" s="210"/>
      <c r="J328" s="205"/>
      <c r="K328" s="205"/>
      <c r="L328" s="211"/>
      <c r="M328" s="212"/>
      <c r="N328" s="213"/>
      <c r="O328" s="213"/>
      <c r="P328" s="213"/>
      <c r="Q328" s="213"/>
      <c r="R328" s="213"/>
      <c r="S328" s="213"/>
      <c r="T328" s="214"/>
      <c r="AT328" s="215" t="s">
        <v>147</v>
      </c>
      <c r="AU328" s="215" t="s">
        <v>84</v>
      </c>
      <c r="AV328" s="11" t="s">
        <v>84</v>
      </c>
      <c r="AW328" s="11" t="s">
        <v>39</v>
      </c>
      <c r="AX328" s="11" t="s">
        <v>75</v>
      </c>
      <c r="AY328" s="215" t="s">
        <v>138</v>
      </c>
    </row>
    <row r="329" spans="2:65" s="13" customFormat="1" ht="13.5">
      <c r="B329" s="234"/>
      <c r="C329" s="235"/>
      <c r="D329" s="216" t="s">
        <v>147</v>
      </c>
      <c r="E329" s="236" t="s">
        <v>22</v>
      </c>
      <c r="F329" s="237" t="s">
        <v>579</v>
      </c>
      <c r="G329" s="235"/>
      <c r="H329" s="238">
        <v>6.7169999999999996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147</v>
      </c>
      <c r="AU329" s="244" t="s">
        <v>84</v>
      </c>
      <c r="AV329" s="13" t="s">
        <v>139</v>
      </c>
      <c r="AW329" s="13" t="s">
        <v>39</v>
      </c>
      <c r="AX329" s="13" t="s">
        <v>75</v>
      </c>
      <c r="AY329" s="244" t="s">
        <v>138</v>
      </c>
    </row>
    <row r="330" spans="2:65" s="11" customFormat="1" ht="13.5">
      <c r="B330" s="204"/>
      <c r="C330" s="205"/>
      <c r="D330" s="216" t="s">
        <v>147</v>
      </c>
      <c r="E330" s="217" t="s">
        <v>22</v>
      </c>
      <c r="F330" s="218" t="s">
        <v>580</v>
      </c>
      <c r="G330" s="205"/>
      <c r="H330" s="219">
        <v>10.08</v>
      </c>
      <c r="I330" s="210"/>
      <c r="J330" s="205"/>
      <c r="K330" s="205"/>
      <c r="L330" s="211"/>
      <c r="M330" s="212"/>
      <c r="N330" s="213"/>
      <c r="O330" s="213"/>
      <c r="P330" s="213"/>
      <c r="Q330" s="213"/>
      <c r="R330" s="213"/>
      <c r="S330" s="213"/>
      <c r="T330" s="214"/>
      <c r="AT330" s="215" t="s">
        <v>147</v>
      </c>
      <c r="AU330" s="215" t="s">
        <v>84</v>
      </c>
      <c r="AV330" s="11" t="s">
        <v>84</v>
      </c>
      <c r="AW330" s="11" t="s">
        <v>39</v>
      </c>
      <c r="AX330" s="11" t="s">
        <v>75</v>
      </c>
      <c r="AY330" s="215" t="s">
        <v>138</v>
      </c>
    </row>
    <row r="331" spans="2:65" s="13" customFormat="1" ht="13.5">
      <c r="B331" s="234"/>
      <c r="C331" s="235"/>
      <c r="D331" s="216" t="s">
        <v>147</v>
      </c>
      <c r="E331" s="236" t="s">
        <v>22</v>
      </c>
      <c r="F331" s="237" t="s">
        <v>581</v>
      </c>
      <c r="G331" s="235"/>
      <c r="H331" s="238">
        <v>10.08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AT331" s="244" t="s">
        <v>147</v>
      </c>
      <c r="AU331" s="244" t="s">
        <v>84</v>
      </c>
      <c r="AV331" s="13" t="s">
        <v>139</v>
      </c>
      <c r="AW331" s="13" t="s">
        <v>39</v>
      </c>
      <c r="AX331" s="13" t="s">
        <v>75</v>
      </c>
      <c r="AY331" s="244" t="s">
        <v>138</v>
      </c>
    </row>
    <row r="332" spans="2:65" s="12" customFormat="1" ht="13.5">
      <c r="B332" s="220"/>
      <c r="C332" s="221"/>
      <c r="D332" s="206" t="s">
        <v>147</v>
      </c>
      <c r="E332" s="231" t="s">
        <v>22</v>
      </c>
      <c r="F332" s="232" t="s">
        <v>161</v>
      </c>
      <c r="G332" s="221"/>
      <c r="H332" s="233">
        <v>31.024999999999999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147</v>
      </c>
      <c r="AU332" s="230" t="s">
        <v>84</v>
      </c>
      <c r="AV332" s="12" t="s">
        <v>145</v>
      </c>
      <c r="AW332" s="12" t="s">
        <v>39</v>
      </c>
      <c r="AX332" s="12" t="s">
        <v>24</v>
      </c>
      <c r="AY332" s="230" t="s">
        <v>138</v>
      </c>
    </row>
    <row r="333" spans="2:65" s="1" customFormat="1" ht="44.25" customHeight="1">
      <c r="B333" s="40"/>
      <c r="C333" s="245" t="s">
        <v>582</v>
      </c>
      <c r="D333" s="245" t="s">
        <v>505</v>
      </c>
      <c r="E333" s="246" t="s">
        <v>583</v>
      </c>
      <c r="F333" s="247" t="s">
        <v>584</v>
      </c>
      <c r="G333" s="248" t="s">
        <v>144</v>
      </c>
      <c r="H333" s="249">
        <v>15.366</v>
      </c>
      <c r="I333" s="250"/>
      <c r="J333" s="251">
        <f>ROUND(I333*H333,2)</f>
        <v>0</v>
      </c>
      <c r="K333" s="247" t="s">
        <v>544</v>
      </c>
      <c r="L333" s="252"/>
      <c r="M333" s="253" t="s">
        <v>22</v>
      </c>
      <c r="N333" s="254" t="s">
        <v>46</v>
      </c>
      <c r="O333" s="41"/>
      <c r="P333" s="201">
        <f>O333*H333</f>
        <v>0</v>
      </c>
      <c r="Q333" s="201">
        <v>6.3000000000000003E-4</v>
      </c>
      <c r="R333" s="201">
        <f>Q333*H333</f>
        <v>9.6805799999999994E-3</v>
      </c>
      <c r="S333" s="201">
        <v>0</v>
      </c>
      <c r="T333" s="202">
        <f>S333*H333</f>
        <v>0</v>
      </c>
      <c r="AR333" s="23" t="s">
        <v>332</v>
      </c>
      <c r="AT333" s="23" t="s">
        <v>505</v>
      </c>
      <c r="AU333" s="23" t="s">
        <v>84</v>
      </c>
      <c r="AY333" s="23" t="s">
        <v>138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23" t="s">
        <v>24</v>
      </c>
      <c r="BK333" s="203">
        <f>ROUND(I333*H333,2)</f>
        <v>0</v>
      </c>
      <c r="BL333" s="23" t="s">
        <v>226</v>
      </c>
      <c r="BM333" s="23" t="s">
        <v>585</v>
      </c>
    </row>
    <row r="334" spans="2:65" s="11" customFormat="1" ht="13.5">
      <c r="B334" s="204"/>
      <c r="C334" s="205"/>
      <c r="D334" s="206" t="s">
        <v>147</v>
      </c>
      <c r="E334" s="207" t="s">
        <v>22</v>
      </c>
      <c r="F334" s="208" t="s">
        <v>586</v>
      </c>
      <c r="G334" s="205"/>
      <c r="H334" s="209">
        <v>15.366</v>
      </c>
      <c r="I334" s="210"/>
      <c r="J334" s="205"/>
      <c r="K334" s="205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147</v>
      </c>
      <c r="AU334" s="215" t="s">
        <v>84</v>
      </c>
      <c r="AV334" s="11" t="s">
        <v>84</v>
      </c>
      <c r="AW334" s="11" t="s">
        <v>39</v>
      </c>
      <c r="AX334" s="11" t="s">
        <v>24</v>
      </c>
      <c r="AY334" s="215" t="s">
        <v>138</v>
      </c>
    </row>
    <row r="335" spans="2:65" s="1" customFormat="1" ht="44.25" customHeight="1">
      <c r="B335" s="40"/>
      <c r="C335" s="245" t="s">
        <v>587</v>
      </c>
      <c r="D335" s="245" t="s">
        <v>505</v>
      </c>
      <c r="E335" s="246" t="s">
        <v>588</v>
      </c>
      <c r="F335" s="247" t="s">
        <v>589</v>
      </c>
      <c r="G335" s="248" t="s">
        <v>144</v>
      </c>
      <c r="H335" s="249">
        <v>10.885999999999999</v>
      </c>
      <c r="I335" s="250"/>
      <c r="J335" s="251">
        <f>ROUND(I335*H335,2)</f>
        <v>0</v>
      </c>
      <c r="K335" s="247" t="s">
        <v>22</v>
      </c>
      <c r="L335" s="252"/>
      <c r="M335" s="253" t="s">
        <v>22</v>
      </c>
      <c r="N335" s="254" t="s">
        <v>46</v>
      </c>
      <c r="O335" s="41"/>
      <c r="P335" s="201">
        <f>O335*H335</f>
        <v>0</v>
      </c>
      <c r="Q335" s="201">
        <v>6.3000000000000003E-4</v>
      </c>
      <c r="R335" s="201">
        <f>Q335*H335</f>
        <v>6.8581800000000002E-3</v>
      </c>
      <c r="S335" s="201">
        <v>0</v>
      </c>
      <c r="T335" s="202">
        <f>S335*H335</f>
        <v>0</v>
      </c>
      <c r="AR335" s="23" t="s">
        <v>332</v>
      </c>
      <c r="AT335" s="23" t="s">
        <v>505</v>
      </c>
      <c r="AU335" s="23" t="s">
        <v>84</v>
      </c>
      <c r="AY335" s="23" t="s">
        <v>138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23" t="s">
        <v>24</v>
      </c>
      <c r="BK335" s="203">
        <f>ROUND(I335*H335,2)</f>
        <v>0</v>
      </c>
      <c r="BL335" s="23" t="s">
        <v>226</v>
      </c>
      <c r="BM335" s="23" t="s">
        <v>590</v>
      </c>
    </row>
    <row r="336" spans="2:65" s="11" customFormat="1" ht="13.5">
      <c r="B336" s="204"/>
      <c r="C336" s="205"/>
      <c r="D336" s="206" t="s">
        <v>147</v>
      </c>
      <c r="E336" s="207" t="s">
        <v>22</v>
      </c>
      <c r="F336" s="208" t="s">
        <v>591</v>
      </c>
      <c r="G336" s="205"/>
      <c r="H336" s="209">
        <v>10.885999999999999</v>
      </c>
      <c r="I336" s="210"/>
      <c r="J336" s="205"/>
      <c r="K336" s="205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147</v>
      </c>
      <c r="AU336" s="215" t="s">
        <v>84</v>
      </c>
      <c r="AV336" s="11" t="s">
        <v>84</v>
      </c>
      <c r="AW336" s="11" t="s">
        <v>39</v>
      </c>
      <c r="AX336" s="11" t="s">
        <v>24</v>
      </c>
      <c r="AY336" s="215" t="s">
        <v>138</v>
      </c>
    </row>
    <row r="337" spans="2:65" s="1" customFormat="1" ht="44.25" customHeight="1">
      <c r="B337" s="40"/>
      <c r="C337" s="245" t="s">
        <v>592</v>
      </c>
      <c r="D337" s="245" t="s">
        <v>505</v>
      </c>
      <c r="E337" s="246" t="s">
        <v>593</v>
      </c>
      <c r="F337" s="247" t="s">
        <v>594</v>
      </c>
      <c r="G337" s="248" t="s">
        <v>144</v>
      </c>
      <c r="H337" s="249">
        <v>7.2539999999999996</v>
      </c>
      <c r="I337" s="250"/>
      <c r="J337" s="251">
        <f>ROUND(I337*H337,2)</f>
        <v>0</v>
      </c>
      <c r="K337" s="247" t="s">
        <v>22</v>
      </c>
      <c r="L337" s="252"/>
      <c r="M337" s="253" t="s">
        <v>22</v>
      </c>
      <c r="N337" s="254" t="s">
        <v>46</v>
      </c>
      <c r="O337" s="41"/>
      <c r="P337" s="201">
        <f>O337*H337</f>
        <v>0</v>
      </c>
      <c r="Q337" s="201">
        <v>6.3000000000000003E-4</v>
      </c>
      <c r="R337" s="201">
        <f>Q337*H337</f>
        <v>4.5700200000000002E-3</v>
      </c>
      <c r="S337" s="201">
        <v>0</v>
      </c>
      <c r="T337" s="202">
        <f>S337*H337</f>
        <v>0</v>
      </c>
      <c r="AR337" s="23" t="s">
        <v>332</v>
      </c>
      <c r="AT337" s="23" t="s">
        <v>505</v>
      </c>
      <c r="AU337" s="23" t="s">
        <v>84</v>
      </c>
      <c r="AY337" s="23" t="s">
        <v>138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23" t="s">
        <v>24</v>
      </c>
      <c r="BK337" s="203">
        <f>ROUND(I337*H337,2)</f>
        <v>0</v>
      </c>
      <c r="BL337" s="23" t="s">
        <v>226</v>
      </c>
      <c r="BM337" s="23" t="s">
        <v>595</v>
      </c>
    </row>
    <row r="338" spans="2:65" s="11" customFormat="1" ht="13.5">
      <c r="B338" s="204"/>
      <c r="C338" s="205"/>
      <c r="D338" s="206" t="s">
        <v>147</v>
      </c>
      <c r="E338" s="207" t="s">
        <v>22</v>
      </c>
      <c r="F338" s="208" t="s">
        <v>596</v>
      </c>
      <c r="G338" s="205"/>
      <c r="H338" s="209">
        <v>7.2539999999999996</v>
      </c>
      <c r="I338" s="210"/>
      <c r="J338" s="205"/>
      <c r="K338" s="205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147</v>
      </c>
      <c r="AU338" s="215" t="s">
        <v>84</v>
      </c>
      <c r="AV338" s="11" t="s">
        <v>84</v>
      </c>
      <c r="AW338" s="11" t="s">
        <v>39</v>
      </c>
      <c r="AX338" s="11" t="s">
        <v>24</v>
      </c>
      <c r="AY338" s="215" t="s">
        <v>138</v>
      </c>
    </row>
    <row r="339" spans="2:65" s="1" customFormat="1" ht="31.5" customHeight="1">
      <c r="B339" s="40"/>
      <c r="C339" s="192" t="s">
        <v>597</v>
      </c>
      <c r="D339" s="192" t="s">
        <v>141</v>
      </c>
      <c r="E339" s="193" t="s">
        <v>598</v>
      </c>
      <c r="F339" s="194" t="s">
        <v>599</v>
      </c>
      <c r="G339" s="195" t="s">
        <v>144</v>
      </c>
      <c r="H339" s="196">
        <v>152.18199999999999</v>
      </c>
      <c r="I339" s="197"/>
      <c r="J339" s="198">
        <f>ROUND(I339*H339,2)</f>
        <v>0</v>
      </c>
      <c r="K339" s="194" t="s">
        <v>155</v>
      </c>
      <c r="L339" s="60"/>
      <c r="M339" s="199" t="s">
        <v>22</v>
      </c>
      <c r="N339" s="200" t="s">
        <v>46</v>
      </c>
      <c r="O339" s="41"/>
      <c r="P339" s="201">
        <f>O339*H339</f>
        <v>0</v>
      </c>
      <c r="Q339" s="201">
        <v>3.5999999999999999E-3</v>
      </c>
      <c r="R339" s="201">
        <f>Q339*H339</f>
        <v>0.54785519999999999</v>
      </c>
      <c r="S339" s="201">
        <v>0</v>
      </c>
      <c r="T339" s="202">
        <f>S339*H339</f>
        <v>0</v>
      </c>
      <c r="AR339" s="23" t="s">
        <v>226</v>
      </c>
      <c r="AT339" s="23" t="s">
        <v>141</v>
      </c>
      <c r="AU339" s="23" t="s">
        <v>84</v>
      </c>
      <c r="AY339" s="23" t="s">
        <v>138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23" t="s">
        <v>24</v>
      </c>
      <c r="BK339" s="203">
        <f>ROUND(I339*H339,2)</f>
        <v>0</v>
      </c>
      <c r="BL339" s="23" t="s">
        <v>226</v>
      </c>
      <c r="BM339" s="23" t="s">
        <v>600</v>
      </c>
    </row>
    <row r="340" spans="2:65" s="11" customFormat="1" ht="13.5">
      <c r="B340" s="204"/>
      <c r="C340" s="205"/>
      <c r="D340" s="216" t="s">
        <v>147</v>
      </c>
      <c r="E340" s="217" t="s">
        <v>22</v>
      </c>
      <c r="F340" s="218" t="s">
        <v>601</v>
      </c>
      <c r="G340" s="205"/>
      <c r="H340" s="219">
        <v>14.887</v>
      </c>
      <c r="I340" s="210"/>
      <c r="J340" s="205"/>
      <c r="K340" s="205"/>
      <c r="L340" s="211"/>
      <c r="M340" s="212"/>
      <c r="N340" s="213"/>
      <c r="O340" s="213"/>
      <c r="P340" s="213"/>
      <c r="Q340" s="213"/>
      <c r="R340" s="213"/>
      <c r="S340" s="213"/>
      <c r="T340" s="214"/>
      <c r="AT340" s="215" t="s">
        <v>147</v>
      </c>
      <c r="AU340" s="215" t="s">
        <v>84</v>
      </c>
      <c r="AV340" s="11" t="s">
        <v>84</v>
      </c>
      <c r="AW340" s="11" t="s">
        <v>39</v>
      </c>
      <c r="AX340" s="11" t="s">
        <v>75</v>
      </c>
      <c r="AY340" s="215" t="s">
        <v>138</v>
      </c>
    </row>
    <row r="341" spans="2:65" s="11" customFormat="1" ht="13.5">
      <c r="B341" s="204"/>
      <c r="C341" s="205"/>
      <c r="D341" s="216" t="s">
        <v>147</v>
      </c>
      <c r="E341" s="217" t="s">
        <v>22</v>
      </c>
      <c r="F341" s="218" t="s">
        <v>602</v>
      </c>
      <c r="G341" s="205"/>
      <c r="H341" s="219">
        <v>-3.3079999999999998</v>
      </c>
      <c r="I341" s="210"/>
      <c r="J341" s="205"/>
      <c r="K341" s="205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147</v>
      </c>
      <c r="AU341" s="215" t="s">
        <v>84</v>
      </c>
      <c r="AV341" s="11" t="s">
        <v>84</v>
      </c>
      <c r="AW341" s="11" t="s">
        <v>39</v>
      </c>
      <c r="AX341" s="11" t="s">
        <v>75</v>
      </c>
      <c r="AY341" s="215" t="s">
        <v>138</v>
      </c>
    </row>
    <row r="342" spans="2:65" s="11" customFormat="1" ht="27">
      <c r="B342" s="204"/>
      <c r="C342" s="205"/>
      <c r="D342" s="216" t="s">
        <v>147</v>
      </c>
      <c r="E342" s="217" t="s">
        <v>22</v>
      </c>
      <c r="F342" s="218" t="s">
        <v>603</v>
      </c>
      <c r="G342" s="205"/>
      <c r="H342" s="219">
        <v>23.837</v>
      </c>
      <c r="I342" s="210"/>
      <c r="J342" s="205"/>
      <c r="K342" s="205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147</v>
      </c>
      <c r="AU342" s="215" t="s">
        <v>84</v>
      </c>
      <c r="AV342" s="11" t="s">
        <v>84</v>
      </c>
      <c r="AW342" s="11" t="s">
        <v>39</v>
      </c>
      <c r="AX342" s="11" t="s">
        <v>75</v>
      </c>
      <c r="AY342" s="215" t="s">
        <v>138</v>
      </c>
    </row>
    <row r="343" spans="2:65" s="11" customFormat="1" ht="13.5">
      <c r="B343" s="204"/>
      <c r="C343" s="205"/>
      <c r="D343" s="216" t="s">
        <v>147</v>
      </c>
      <c r="E343" s="217" t="s">
        <v>22</v>
      </c>
      <c r="F343" s="218" t="s">
        <v>604</v>
      </c>
      <c r="G343" s="205"/>
      <c r="H343" s="219">
        <v>0.375</v>
      </c>
      <c r="I343" s="210"/>
      <c r="J343" s="205"/>
      <c r="K343" s="205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147</v>
      </c>
      <c r="AU343" s="215" t="s">
        <v>84</v>
      </c>
      <c r="AV343" s="11" t="s">
        <v>84</v>
      </c>
      <c r="AW343" s="11" t="s">
        <v>39</v>
      </c>
      <c r="AX343" s="11" t="s">
        <v>75</v>
      </c>
      <c r="AY343" s="215" t="s">
        <v>138</v>
      </c>
    </row>
    <row r="344" spans="2:65" s="11" customFormat="1" ht="13.5">
      <c r="B344" s="204"/>
      <c r="C344" s="205"/>
      <c r="D344" s="216" t="s">
        <v>147</v>
      </c>
      <c r="E344" s="217" t="s">
        <v>22</v>
      </c>
      <c r="F344" s="218" t="s">
        <v>605</v>
      </c>
      <c r="G344" s="205"/>
      <c r="H344" s="219">
        <v>1.41</v>
      </c>
      <c r="I344" s="210"/>
      <c r="J344" s="205"/>
      <c r="K344" s="205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147</v>
      </c>
      <c r="AU344" s="215" t="s">
        <v>84</v>
      </c>
      <c r="AV344" s="11" t="s">
        <v>84</v>
      </c>
      <c r="AW344" s="11" t="s">
        <v>39</v>
      </c>
      <c r="AX344" s="11" t="s">
        <v>75</v>
      </c>
      <c r="AY344" s="215" t="s">
        <v>138</v>
      </c>
    </row>
    <row r="345" spans="2:65" s="11" customFormat="1" ht="13.5">
      <c r="B345" s="204"/>
      <c r="C345" s="205"/>
      <c r="D345" s="216" t="s">
        <v>147</v>
      </c>
      <c r="E345" s="217" t="s">
        <v>22</v>
      </c>
      <c r="F345" s="218" t="s">
        <v>606</v>
      </c>
      <c r="G345" s="205"/>
      <c r="H345" s="219">
        <v>-3.78</v>
      </c>
      <c r="I345" s="210"/>
      <c r="J345" s="205"/>
      <c r="K345" s="205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147</v>
      </c>
      <c r="AU345" s="215" t="s">
        <v>84</v>
      </c>
      <c r="AV345" s="11" t="s">
        <v>84</v>
      </c>
      <c r="AW345" s="11" t="s">
        <v>39</v>
      </c>
      <c r="AX345" s="11" t="s">
        <v>75</v>
      </c>
      <c r="AY345" s="215" t="s">
        <v>138</v>
      </c>
    </row>
    <row r="346" spans="2:65" s="13" customFormat="1" ht="13.5">
      <c r="B346" s="234"/>
      <c r="C346" s="235"/>
      <c r="D346" s="216" t="s">
        <v>147</v>
      </c>
      <c r="E346" s="236" t="s">
        <v>22</v>
      </c>
      <c r="F346" s="237" t="s">
        <v>607</v>
      </c>
      <c r="G346" s="235"/>
      <c r="H346" s="238">
        <v>33.420999999999999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AT346" s="244" t="s">
        <v>147</v>
      </c>
      <c r="AU346" s="244" t="s">
        <v>84</v>
      </c>
      <c r="AV346" s="13" t="s">
        <v>139</v>
      </c>
      <c r="AW346" s="13" t="s">
        <v>39</v>
      </c>
      <c r="AX346" s="13" t="s">
        <v>75</v>
      </c>
      <c r="AY346" s="244" t="s">
        <v>138</v>
      </c>
    </row>
    <row r="347" spans="2:65" s="11" customFormat="1" ht="13.5">
      <c r="B347" s="204"/>
      <c r="C347" s="205"/>
      <c r="D347" s="216" t="s">
        <v>147</v>
      </c>
      <c r="E347" s="217" t="s">
        <v>22</v>
      </c>
      <c r="F347" s="218" t="s">
        <v>608</v>
      </c>
      <c r="G347" s="205"/>
      <c r="H347" s="219">
        <v>15.496</v>
      </c>
      <c r="I347" s="210"/>
      <c r="J347" s="205"/>
      <c r="K347" s="205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147</v>
      </c>
      <c r="AU347" s="215" t="s">
        <v>84</v>
      </c>
      <c r="AV347" s="11" t="s">
        <v>84</v>
      </c>
      <c r="AW347" s="11" t="s">
        <v>39</v>
      </c>
      <c r="AX347" s="11" t="s">
        <v>75</v>
      </c>
      <c r="AY347" s="215" t="s">
        <v>138</v>
      </c>
    </row>
    <row r="348" spans="2:65" s="11" customFormat="1" ht="13.5">
      <c r="B348" s="204"/>
      <c r="C348" s="205"/>
      <c r="D348" s="216" t="s">
        <v>147</v>
      </c>
      <c r="E348" s="217" t="s">
        <v>22</v>
      </c>
      <c r="F348" s="218" t="s">
        <v>609</v>
      </c>
      <c r="G348" s="205"/>
      <c r="H348" s="219">
        <v>-3.36</v>
      </c>
      <c r="I348" s="210"/>
      <c r="J348" s="205"/>
      <c r="K348" s="205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147</v>
      </c>
      <c r="AU348" s="215" t="s">
        <v>84</v>
      </c>
      <c r="AV348" s="11" t="s">
        <v>84</v>
      </c>
      <c r="AW348" s="11" t="s">
        <v>39</v>
      </c>
      <c r="AX348" s="11" t="s">
        <v>75</v>
      </c>
      <c r="AY348" s="215" t="s">
        <v>138</v>
      </c>
    </row>
    <row r="349" spans="2:65" s="11" customFormat="1" ht="27">
      <c r="B349" s="204"/>
      <c r="C349" s="205"/>
      <c r="D349" s="216" t="s">
        <v>147</v>
      </c>
      <c r="E349" s="217" t="s">
        <v>22</v>
      </c>
      <c r="F349" s="218" t="s">
        <v>610</v>
      </c>
      <c r="G349" s="205"/>
      <c r="H349" s="219">
        <v>24.655999999999999</v>
      </c>
      <c r="I349" s="210"/>
      <c r="J349" s="205"/>
      <c r="K349" s="205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147</v>
      </c>
      <c r="AU349" s="215" t="s">
        <v>84</v>
      </c>
      <c r="AV349" s="11" t="s">
        <v>84</v>
      </c>
      <c r="AW349" s="11" t="s">
        <v>39</v>
      </c>
      <c r="AX349" s="11" t="s">
        <v>75</v>
      </c>
      <c r="AY349" s="215" t="s">
        <v>138</v>
      </c>
    </row>
    <row r="350" spans="2:65" s="11" customFormat="1" ht="13.5">
      <c r="B350" s="204"/>
      <c r="C350" s="205"/>
      <c r="D350" s="216" t="s">
        <v>147</v>
      </c>
      <c r="E350" s="217" t="s">
        <v>22</v>
      </c>
      <c r="F350" s="218" t="s">
        <v>604</v>
      </c>
      <c r="G350" s="205"/>
      <c r="H350" s="219">
        <v>0.375</v>
      </c>
      <c r="I350" s="210"/>
      <c r="J350" s="205"/>
      <c r="K350" s="205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147</v>
      </c>
      <c r="AU350" s="215" t="s">
        <v>84</v>
      </c>
      <c r="AV350" s="11" t="s">
        <v>84</v>
      </c>
      <c r="AW350" s="11" t="s">
        <v>39</v>
      </c>
      <c r="AX350" s="11" t="s">
        <v>75</v>
      </c>
      <c r="AY350" s="215" t="s">
        <v>138</v>
      </c>
    </row>
    <row r="351" spans="2:65" s="11" customFormat="1" ht="13.5">
      <c r="B351" s="204"/>
      <c r="C351" s="205"/>
      <c r="D351" s="216" t="s">
        <v>147</v>
      </c>
      <c r="E351" s="217" t="s">
        <v>22</v>
      </c>
      <c r="F351" s="218" t="s">
        <v>605</v>
      </c>
      <c r="G351" s="205"/>
      <c r="H351" s="219">
        <v>1.41</v>
      </c>
      <c r="I351" s="210"/>
      <c r="J351" s="205"/>
      <c r="K351" s="205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147</v>
      </c>
      <c r="AU351" s="215" t="s">
        <v>84</v>
      </c>
      <c r="AV351" s="11" t="s">
        <v>84</v>
      </c>
      <c r="AW351" s="11" t="s">
        <v>39</v>
      </c>
      <c r="AX351" s="11" t="s">
        <v>75</v>
      </c>
      <c r="AY351" s="215" t="s">
        <v>138</v>
      </c>
    </row>
    <row r="352" spans="2:65" s="11" customFormat="1" ht="13.5">
      <c r="B352" s="204"/>
      <c r="C352" s="205"/>
      <c r="D352" s="216" t="s">
        <v>147</v>
      </c>
      <c r="E352" s="217" t="s">
        <v>22</v>
      </c>
      <c r="F352" s="218" t="s">
        <v>606</v>
      </c>
      <c r="G352" s="205"/>
      <c r="H352" s="219">
        <v>-3.78</v>
      </c>
      <c r="I352" s="210"/>
      <c r="J352" s="205"/>
      <c r="K352" s="205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147</v>
      </c>
      <c r="AU352" s="215" t="s">
        <v>84</v>
      </c>
      <c r="AV352" s="11" t="s">
        <v>84</v>
      </c>
      <c r="AW352" s="11" t="s">
        <v>39</v>
      </c>
      <c r="AX352" s="11" t="s">
        <v>75</v>
      </c>
      <c r="AY352" s="215" t="s">
        <v>138</v>
      </c>
    </row>
    <row r="353" spans="2:51" s="13" customFormat="1" ht="13.5">
      <c r="B353" s="234"/>
      <c r="C353" s="235"/>
      <c r="D353" s="216" t="s">
        <v>147</v>
      </c>
      <c r="E353" s="236" t="s">
        <v>22</v>
      </c>
      <c r="F353" s="237" t="s">
        <v>611</v>
      </c>
      <c r="G353" s="235"/>
      <c r="H353" s="238">
        <v>34.796999999999997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AT353" s="244" t="s">
        <v>147</v>
      </c>
      <c r="AU353" s="244" t="s">
        <v>84</v>
      </c>
      <c r="AV353" s="13" t="s">
        <v>139</v>
      </c>
      <c r="AW353" s="13" t="s">
        <v>39</v>
      </c>
      <c r="AX353" s="13" t="s">
        <v>75</v>
      </c>
      <c r="AY353" s="244" t="s">
        <v>138</v>
      </c>
    </row>
    <row r="354" spans="2:51" s="11" customFormat="1" ht="13.5">
      <c r="B354" s="204"/>
      <c r="C354" s="205"/>
      <c r="D354" s="216" t="s">
        <v>147</v>
      </c>
      <c r="E354" s="217" t="s">
        <v>22</v>
      </c>
      <c r="F354" s="218" t="s">
        <v>612</v>
      </c>
      <c r="G354" s="205"/>
      <c r="H354" s="219">
        <v>19.122</v>
      </c>
      <c r="I354" s="210"/>
      <c r="J354" s="205"/>
      <c r="K354" s="205"/>
      <c r="L354" s="211"/>
      <c r="M354" s="212"/>
      <c r="N354" s="213"/>
      <c r="O354" s="213"/>
      <c r="P354" s="213"/>
      <c r="Q354" s="213"/>
      <c r="R354" s="213"/>
      <c r="S354" s="213"/>
      <c r="T354" s="214"/>
      <c r="AT354" s="215" t="s">
        <v>147</v>
      </c>
      <c r="AU354" s="215" t="s">
        <v>84</v>
      </c>
      <c r="AV354" s="11" t="s">
        <v>84</v>
      </c>
      <c r="AW354" s="11" t="s">
        <v>39</v>
      </c>
      <c r="AX354" s="11" t="s">
        <v>75</v>
      </c>
      <c r="AY354" s="215" t="s">
        <v>138</v>
      </c>
    </row>
    <row r="355" spans="2:51" s="11" customFormat="1" ht="13.5">
      <c r="B355" s="204"/>
      <c r="C355" s="205"/>
      <c r="D355" s="216" t="s">
        <v>147</v>
      </c>
      <c r="E355" s="217" t="s">
        <v>22</v>
      </c>
      <c r="F355" s="218" t="s">
        <v>613</v>
      </c>
      <c r="G355" s="205"/>
      <c r="H355" s="219">
        <v>-5.97</v>
      </c>
      <c r="I355" s="210"/>
      <c r="J355" s="205"/>
      <c r="K355" s="205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147</v>
      </c>
      <c r="AU355" s="215" t="s">
        <v>84</v>
      </c>
      <c r="AV355" s="11" t="s">
        <v>84</v>
      </c>
      <c r="AW355" s="11" t="s">
        <v>39</v>
      </c>
      <c r="AX355" s="11" t="s">
        <v>75</v>
      </c>
      <c r="AY355" s="215" t="s">
        <v>138</v>
      </c>
    </row>
    <row r="356" spans="2:51" s="13" customFormat="1" ht="13.5">
      <c r="B356" s="234"/>
      <c r="C356" s="235"/>
      <c r="D356" s="216" t="s">
        <v>147</v>
      </c>
      <c r="E356" s="236" t="s">
        <v>22</v>
      </c>
      <c r="F356" s="237" t="s">
        <v>614</v>
      </c>
      <c r="G356" s="235"/>
      <c r="H356" s="238">
        <v>13.151999999999999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AT356" s="244" t="s">
        <v>147</v>
      </c>
      <c r="AU356" s="244" t="s">
        <v>84</v>
      </c>
      <c r="AV356" s="13" t="s">
        <v>139</v>
      </c>
      <c r="AW356" s="13" t="s">
        <v>39</v>
      </c>
      <c r="AX356" s="13" t="s">
        <v>75</v>
      </c>
      <c r="AY356" s="244" t="s">
        <v>138</v>
      </c>
    </row>
    <row r="357" spans="2:51" s="11" customFormat="1" ht="13.5">
      <c r="B357" s="204"/>
      <c r="C357" s="205"/>
      <c r="D357" s="216" t="s">
        <v>147</v>
      </c>
      <c r="E357" s="217" t="s">
        <v>22</v>
      </c>
      <c r="F357" s="218" t="s">
        <v>615</v>
      </c>
      <c r="G357" s="205"/>
      <c r="H357" s="219">
        <v>14.488</v>
      </c>
      <c r="I357" s="210"/>
      <c r="J357" s="205"/>
      <c r="K357" s="205"/>
      <c r="L357" s="211"/>
      <c r="M357" s="212"/>
      <c r="N357" s="213"/>
      <c r="O357" s="213"/>
      <c r="P357" s="213"/>
      <c r="Q357" s="213"/>
      <c r="R357" s="213"/>
      <c r="S357" s="213"/>
      <c r="T357" s="214"/>
      <c r="AT357" s="215" t="s">
        <v>147</v>
      </c>
      <c r="AU357" s="215" t="s">
        <v>84</v>
      </c>
      <c r="AV357" s="11" t="s">
        <v>84</v>
      </c>
      <c r="AW357" s="11" t="s">
        <v>39</v>
      </c>
      <c r="AX357" s="11" t="s">
        <v>75</v>
      </c>
      <c r="AY357" s="215" t="s">
        <v>138</v>
      </c>
    </row>
    <row r="358" spans="2:51" s="11" customFormat="1" ht="13.5">
      <c r="B358" s="204"/>
      <c r="C358" s="205"/>
      <c r="D358" s="216" t="s">
        <v>147</v>
      </c>
      <c r="E358" s="217" t="s">
        <v>22</v>
      </c>
      <c r="F358" s="218" t="s">
        <v>616</v>
      </c>
      <c r="G358" s="205"/>
      <c r="H358" s="219">
        <v>-2.52</v>
      </c>
      <c r="I358" s="210"/>
      <c r="J358" s="205"/>
      <c r="K358" s="205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147</v>
      </c>
      <c r="AU358" s="215" t="s">
        <v>84</v>
      </c>
      <c r="AV358" s="11" t="s">
        <v>84</v>
      </c>
      <c r="AW358" s="11" t="s">
        <v>39</v>
      </c>
      <c r="AX358" s="11" t="s">
        <v>75</v>
      </c>
      <c r="AY358" s="215" t="s">
        <v>138</v>
      </c>
    </row>
    <row r="359" spans="2:51" s="11" customFormat="1" ht="27">
      <c r="B359" s="204"/>
      <c r="C359" s="205"/>
      <c r="D359" s="216" t="s">
        <v>147</v>
      </c>
      <c r="E359" s="217" t="s">
        <v>22</v>
      </c>
      <c r="F359" s="218" t="s">
        <v>617</v>
      </c>
      <c r="G359" s="205"/>
      <c r="H359" s="219">
        <v>23.626999999999999</v>
      </c>
      <c r="I359" s="210"/>
      <c r="J359" s="205"/>
      <c r="K359" s="205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147</v>
      </c>
      <c r="AU359" s="215" t="s">
        <v>84</v>
      </c>
      <c r="AV359" s="11" t="s">
        <v>84</v>
      </c>
      <c r="AW359" s="11" t="s">
        <v>39</v>
      </c>
      <c r="AX359" s="11" t="s">
        <v>75</v>
      </c>
      <c r="AY359" s="215" t="s">
        <v>138</v>
      </c>
    </row>
    <row r="360" spans="2:51" s="11" customFormat="1" ht="13.5">
      <c r="B360" s="204"/>
      <c r="C360" s="205"/>
      <c r="D360" s="216" t="s">
        <v>147</v>
      </c>
      <c r="E360" s="217" t="s">
        <v>22</v>
      </c>
      <c r="F360" s="218" t="s">
        <v>604</v>
      </c>
      <c r="G360" s="205"/>
      <c r="H360" s="219">
        <v>0.375</v>
      </c>
      <c r="I360" s="210"/>
      <c r="J360" s="205"/>
      <c r="K360" s="205"/>
      <c r="L360" s="211"/>
      <c r="M360" s="212"/>
      <c r="N360" s="213"/>
      <c r="O360" s="213"/>
      <c r="P360" s="213"/>
      <c r="Q360" s="213"/>
      <c r="R360" s="213"/>
      <c r="S360" s="213"/>
      <c r="T360" s="214"/>
      <c r="AT360" s="215" t="s">
        <v>147</v>
      </c>
      <c r="AU360" s="215" t="s">
        <v>84</v>
      </c>
      <c r="AV360" s="11" t="s">
        <v>84</v>
      </c>
      <c r="AW360" s="11" t="s">
        <v>39</v>
      </c>
      <c r="AX360" s="11" t="s">
        <v>75</v>
      </c>
      <c r="AY360" s="215" t="s">
        <v>138</v>
      </c>
    </row>
    <row r="361" spans="2:51" s="11" customFormat="1" ht="13.5">
      <c r="B361" s="204"/>
      <c r="C361" s="205"/>
      <c r="D361" s="216" t="s">
        <v>147</v>
      </c>
      <c r="E361" s="217" t="s">
        <v>22</v>
      </c>
      <c r="F361" s="218" t="s">
        <v>605</v>
      </c>
      <c r="G361" s="205"/>
      <c r="H361" s="219">
        <v>1.41</v>
      </c>
      <c r="I361" s="210"/>
      <c r="J361" s="205"/>
      <c r="K361" s="205"/>
      <c r="L361" s="211"/>
      <c r="M361" s="212"/>
      <c r="N361" s="213"/>
      <c r="O361" s="213"/>
      <c r="P361" s="213"/>
      <c r="Q361" s="213"/>
      <c r="R361" s="213"/>
      <c r="S361" s="213"/>
      <c r="T361" s="214"/>
      <c r="AT361" s="215" t="s">
        <v>147</v>
      </c>
      <c r="AU361" s="215" t="s">
        <v>84</v>
      </c>
      <c r="AV361" s="11" t="s">
        <v>84</v>
      </c>
      <c r="AW361" s="11" t="s">
        <v>39</v>
      </c>
      <c r="AX361" s="11" t="s">
        <v>75</v>
      </c>
      <c r="AY361" s="215" t="s">
        <v>138</v>
      </c>
    </row>
    <row r="362" spans="2:51" s="11" customFormat="1" ht="13.5">
      <c r="B362" s="204"/>
      <c r="C362" s="205"/>
      <c r="D362" s="216" t="s">
        <v>147</v>
      </c>
      <c r="E362" s="217" t="s">
        <v>22</v>
      </c>
      <c r="F362" s="218" t="s">
        <v>616</v>
      </c>
      <c r="G362" s="205"/>
      <c r="H362" s="219">
        <v>-2.52</v>
      </c>
      <c r="I362" s="210"/>
      <c r="J362" s="205"/>
      <c r="K362" s="205"/>
      <c r="L362" s="211"/>
      <c r="M362" s="212"/>
      <c r="N362" s="213"/>
      <c r="O362" s="213"/>
      <c r="P362" s="213"/>
      <c r="Q362" s="213"/>
      <c r="R362" s="213"/>
      <c r="S362" s="213"/>
      <c r="T362" s="214"/>
      <c r="AT362" s="215" t="s">
        <v>147</v>
      </c>
      <c r="AU362" s="215" t="s">
        <v>84</v>
      </c>
      <c r="AV362" s="11" t="s">
        <v>84</v>
      </c>
      <c r="AW362" s="11" t="s">
        <v>39</v>
      </c>
      <c r="AX362" s="11" t="s">
        <v>75</v>
      </c>
      <c r="AY362" s="215" t="s">
        <v>138</v>
      </c>
    </row>
    <row r="363" spans="2:51" s="13" customFormat="1" ht="13.5">
      <c r="B363" s="234"/>
      <c r="C363" s="235"/>
      <c r="D363" s="216" t="s">
        <v>147</v>
      </c>
      <c r="E363" s="236" t="s">
        <v>22</v>
      </c>
      <c r="F363" s="237" t="s">
        <v>618</v>
      </c>
      <c r="G363" s="235"/>
      <c r="H363" s="238">
        <v>34.86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AT363" s="244" t="s">
        <v>147</v>
      </c>
      <c r="AU363" s="244" t="s">
        <v>84</v>
      </c>
      <c r="AV363" s="13" t="s">
        <v>139</v>
      </c>
      <c r="AW363" s="13" t="s">
        <v>39</v>
      </c>
      <c r="AX363" s="13" t="s">
        <v>75</v>
      </c>
      <c r="AY363" s="244" t="s">
        <v>138</v>
      </c>
    </row>
    <row r="364" spans="2:51" s="11" customFormat="1" ht="13.5">
      <c r="B364" s="204"/>
      <c r="C364" s="205"/>
      <c r="D364" s="216" t="s">
        <v>147</v>
      </c>
      <c r="E364" s="217" t="s">
        <v>22</v>
      </c>
      <c r="F364" s="218" t="s">
        <v>619</v>
      </c>
      <c r="G364" s="205"/>
      <c r="H364" s="219">
        <v>14.971</v>
      </c>
      <c r="I364" s="210"/>
      <c r="J364" s="205"/>
      <c r="K364" s="205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147</v>
      </c>
      <c r="AU364" s="215" t="s">
        <v>84</v>
      </c>
      <c r="AV364" s="11" t="s">
        <v>84</v>
      </c>
      <c r="AW364" s="11" t="s">
        <v>39</v>
      </c>
      <c r="AX364" s="11" t="s">
        <v>75</v>
      </c>
      <c r="AY364" s="215" t="s">
        <v>138</v>
      </c>
    </row>
    <row r="365" spans="2:51" s="11" customFormat="1" ht="13.5">
      <c r="B365" s="204"/>
      <c r="C365" s="205"/>
      <c r="D365" s="216" t="s">
        <v>147</v>
      </c>
      <c r="E365" s="217" t="s">
        <v>22</v>
      </c>
      <c r="F365" s="218" t="s">
        <v>616</v>
      </c>
      <c r="G365" s="205"/>
      <c r="H365" s="219">
        <v>-2.52</v>
      </c>
      <c r="I365" s="210"/>
      <c r="J365" s="205"/>
      <c r="K365" s="205"/>
      <c r="L365" s="211"/>
      <c r="M365" s="212"/>
      <c r="N365" s="213"/>
      <c r="O365" s="213"/>
      <c r="P365" s="213"/>
      <c r="Q365" s="213"/>
      <c r="R365" s="213"/>
      <c r="S365" s="213"/>
      <c r="T365" s="214"/>
      <c r="AT365" s="215" t="s">
        <v>147</v>
      </c>
      <c r="AU365" s="215" t="s">
        <v>84</v>
      </c>
      <c r="AV365" s="11" t="s">
        <v>84</v>
      </c>
      <c r="AW365" s="11" t="s">
        <v>39</v>
      </c>
      <c r="AX365" s="11" t="s">
        <v>75</v>
      </c>
      <c r="AY365" s="215" t="s">
        <v>138</v>
      </c>
    </row>
    <row r="366" spans="2:51" s="11" customFormat="1" ht="27">
      <c r="B366" s="204"/>
      <c r="C366" s="205"/>
      <c r="D366" s="216" t="s">
        <v>147</v>
      </c>
      <c r="E366" s="217" t="s">
        <v>22</v>
      </c>
      <c r="F366" s="218" t="s">
        <v>620</v>
      </c>
      <c r="G366" s="205"/>
      <c r="H366" s="219">
        <v>24.236000000000001</v>
      </c>
      <c r="I366" s="210"/>
      <c r="J366" s="205"/>
      <c r="K366" s="205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147</v>
      </c>
      <c r="AU366" s="215" t="s">
        <v>84</v>
      </c>
      <c r="AV366" s="11" t="s">
        <v>84</v>
      </c>
      <c r="AW366" s="11" t="s">
        <v>39</v>
      </c>
      <c r="AX366" s="11" t="s">
        <v>75</v>
      </c>
      <c r="AY366" s="215" t="s">
        <v>138</v>
      </c>
    </row>
    <row r="367" spans="2:51" s="11" customFormat="1" ht="13.5">
      <c r="B367" s="204"/>
      <c r="C367" s="205"/>
      <c r="D367" s="216" t="s">
        <v>147</v>
      </c>
      <c r="E367" s="217" t="s">
        <v>22</v>
      </c>
      <c r="F367" s="218" t="s">
        <v>604</v>
      </c>
      <c r="G367" s="205"/>
      <c r="H367" s="219">
        <v>0.375</v>
      </c>
      <c r="I367" s="210"/>
      <c r="J367" s="205"/>
      <c r="K367" s="205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147</v>
      </c>
      <c r="AU367" s="215" t="s">
        <v>84</v>
      </c>
      <c r="AV367" s="11" t="s">
        <v>84</v>
      </c>
      <c r="AW367" s="11" t="s">
        <v>39</v>
      </c>
      <c r="AX367" s="11" t="s">
        <v>75</v>
      </c>
      <c r="AY367" s="215" t="s">
        <v>138</v>
      </c>
    </row>
    <row r="368" spans="2:51" s="11" customFormat="1" ht="13.5">
      <c r="B368" s="204"/>
      <c r="C368" s="205"/>
      <c r="D368" s="216" t="s">
        <v>147</v>
      </c>
      <c r="E368" s="217" t="s">
        <v>22</v>
      </c>
      <c r="F368" s="218" t="s">
        <v>605</v>
      </c>
      <c r="G368" s="205"/>
      <c r="H368" s="219">
        <v>1.41</v>
      </c>
      <c r="I368" s="210"/>
      <c r="J368" s="205"/>
      <c r="K368" s="205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147</v>
      </c>
      <c r="AU368" s="215" t="s">
        <v>84</v>
      </c>
      <c r="AV368" s="11" t="s">
        <v>84</v>
      </c>
      <c r="AW368" s="11" t="s">
        <v>39</v>
      </c>
      <c r="AX368" s="11" t="s">
        <v>75</v>
      </c>
      <c r="AY368" s="215" t="s">
        <v>138</v>
      </c>
    </row>
    <row r="369" spans="2:65" s="11" customFormat="1" ht="13.5">
      <c r="B369" s="204"/>
      <c r="C369" s="205"/>
      <c r="D369" s="216" t="s">
        <v>147</v>
      </c>
      <c r="E369" s="217" t="s">
        <v>22</v>
      </c>
      <c r="F369" s="218" t="s">
        <v>616</v>
      </c>
      <c r="G369" s="205"/>
      <c r="H369" s="219">
        <v>-2.52</v>
      </c>
      <c r="I369" s="210"/>
      <c r="J369" s="205"/>
      <c r="K369" s="205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147</v>
      </c>
      <c r="AU369" s="215" t="s">
        <v>84</v>
      </c>
      <c r="AV369" s="11" t="s">
        <v>84</v>
      </c>
      <c r="AW369" s="11" t="s">
        <v>39</v>
      </c>
      <c r="AX369" s="11" t="s">
        <v>75</v>
      </c>
      <c r="AY369" s="215" t="s">
        <v>138</v>
      </c>
    </row>
    <row r="370" spans="2:65" s="13" customFormat="1" ht="13.5">
      <c r="B370" s="234"/>
      <c r="C370" s="235"/>
      <c r="D370" s="216" t="s">
        <v>147</v>
      </c>
      <c r="E370" s="236" t="s">
        <v>22</v>
      </c>
      <c r="F370" s="237" t="s">
        <v>621</v>
      </c>
      <c r="G370" s="235"/>
      <c r="H370" s="238">
        <v>35.951999999999998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AT370" s="244" t="s">
        <v>147</v>
      </c>
      <c r="AU370" s="244" t="s">
        <v>84</v>
      </c>
      <c r="AV370" s="13" t="s">
        <v>139</v>
      </c>
      <c r="AW370" s="13" t="s">
        <v>39</v>
      </c>
      <c r="AX370" s="13" t="s">
        <v>75</v>
      </c>
      <c r="AY370" s="244" t="s">
        <v>138</v>
      </c>
    </row>
    <row r="371" spans="2:65" s="12" customFormat="1" ht="13.5">
      <c r="B371" s="220"/>
      <c r="C371" s="221"/>
      <c r="D371" s="206" t="s">
        <v>147</v>
      </c>
      <c r="E371" s="231" t="s">
        <v>22</v>
      </c>
      <c r="F371" s="232" t="s">
        <v>161</v>
      </c>
      <c r="G371" s="221"/>
      <c r="H371" s="233">
        <v>152.18199999999999</v>
      </c>
      <c r="I371" s="225"/>
      <c r="J371" s="221"/>
      <c r="K371" s="221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147</v>
      </c>
      <c r="AU371" s="230" t="s">
        <v>84</v>
      </c>
      <c r="AV371" s="12" t="s">
        <v>145</v>
      </c>
      <c r="AW371" s="12" t="s">
        <v>39</v>
      </c>
      <c r="AX371" s="12" t="s">
        <v>24</v>
      </c>
      <c r="AY371" s="230" t="s">
        <v>138</v>
      </c>
    </row>
    <row r="372" spans="2:65" s="1" customFormat="1" ht="31.5" customHeight="1">
      <c r="B372" s="40"/>
      <c r="C372" s="245" t="s">
        <v>622</v>
      </c>
      <c r="D372" s="245" t="s">
        <v>505</v>
      </c>
      <c r="E372" s="246" t="s">
        <v>623</v>
      </c>
      <c r="F372" s="247" t="s">
        <v>624</v>
      </c>
      <c r="G372" s="248" t="s">
        <v>144</v>
      </c>
      <c r="H372" s="249">
        <v>164.357</v>
      </c>
      <c r="I372" s="250"/>
      <c r="J372" s="251">
        <f>ROUND(I372*H372,2)</f>
        <v>0</v>
      </c>
      <c r="K372" s="247" t="s">
        <v>544</v>
      </c>
      <c r="L372" s="252"/>
      <c r="M372" s="253" t="s">
        <v>22</v>
      </c>
      <c r="N372" s="254" t="s">
        <v>46</v>
      </c>
      <c r="O372" s="41"/>
      <c r="P372" s="201">
        <f>O372*H372</f>
        <v>0</v>
      </c>
      <c r="Q372" s="201">
        <v>2.2700000000000001E-2</v>
      </c>
      <c r="R372" s="201">
        <f>Q372*H372</f>
        <v>3.7309039000000004</v>
      </c>
      <c r="S372" s="201">
        <v>0</v>
      </c>
      <c r="T372" s="202">
        <f>S372*H372</f>
        <v>0</v>
      </c>
      <c r="AR372" s="23" t="s">
        <v>332</v>
      </c>
      <c r="AT372" s="23" t="s">
        <v>505</v>
      </c>
      <c r="AU372" s="23" t="s">
        <v>84</v>
      </c>
      <c r="AY372" s="23" t="s">
        <v>138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3" t="s">
        <v>24</v>
      </c>
      <c r="BK372" s="203">
        <f>ROUND(I372*H372,2)</f>
        <v>0</v>
      </c>
      <c r="BL372" s="23" t="s">
        <v>226</v>
      </c>
      <c r="BM372" s="23" t="s">
        <v>625</v>
      </c>
    </row>
    <row r="373" spans="2:65" s="11" customFormat="1" ht="13.5">
      <c r="B373" s="204"/>
      <c r="C373" s="205"/>
      <c r="D373" s="206" t="s">
        <v>147</v>
      </c>
      <c r="E373" s="207" t="s">
        <v>22</v>
      </c>
      <c r="F373" s="208" t="s">
        <v>626</v>
      </c>
      <c r="G373" s="205"/>
      <c r="H373" s="209">
        <v>164.357</v>
      </c>
      <c r="I373" s="210"/>
      <c r="J373" s="205"/>
      <c r="K373" s="205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147</v>
      </c>
      <c r="AU373" s="215" t="s">
        <v>84</v>
      </c>
      <c r="AV373" s="11" t="s">
        <v>84</v>
      </c>
      <c r="AW373" s="11" t="s">
        <v>39</v>
      </c>
      <c r="AX373" s="11" t="s">
        <v>24</v>
      </c>
      <c r="AY373" s="215" t="s">
        <v>138</v>
      </c>
    </row>
    <row r="374" spans="2:65" s="1" customFormat="1" ht="31.5" customHeight="1">
      <c r="B374" s="40"/>
      <c r="C374" s="192" t="s">
        <v>627</v>
      </c>
      <c r="D374" s="192" t="s">
        <v>141</v>
      </c>
      <c r="E374" s="193" t="s">
        <v>628</v>
      </c>
      <c r="F374" s="194" t="s">
        <v>629</v>
      </c>
      <c r="G374" s="195" t="s">
        <v>144</v>
      </c>
      <c r="H374" s="196">
        <v>31.024999999999999</v>
      </c>
      <c r="I374" s="197"/>
      <c r="J374" s="198">
        <f>ROUND(I374*H374,2)</f>
        <v>0</v>
      </c>
      <c r="K374" s="194" t="s">
        <v>155</v>
      </c>
      <c r="L374" s="60"/>
      <c r="M374" s="199" t="s">
        <v>22</v>
      </c>
      <c r="N374" s="200" t="s">
        <v>46</v>
      </c>
      <c r="O374" s="41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AR374" s="23" t="s">
        <v>226</v>
      </c>
      <c r="AT374" s="23" t="s">
        <v>141</v>
      </c>
      <c r="AU374" s="23" t="s">
        <v>84</v>
      </c>
      <c r="AY374" s="23" t="s">
        <v>138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3" t="s">
        <v>24</v>
      </c>
      <c r="BK374" s="203">
        <f>ROUND(I374*H374,2)</f>
        <v>0</v>
      </c>
      <c r="BL374" s="23" t="s">
        <v>226</v>
      </c>
      <c r="BM374" s="23" t="s">
        <v>630</v>
      </c>
    </row>
    <row r="375" spans="2:65" s="11" customFormat="1" ht="13.5">
      <c r="B375" s="204"/>
      <c r="C375" s="205"/>
      <c r="D375" s="206" t="s">
        <v>147</v>
      </c>
      <c r="E375" s="207" t="s">
        <v>22</v>
      </c>
      <c r="F375" s="208" t="s">
        <v>631</v>
      </c>
      <c r="G375" s="205"/>
      <c r="H375" s="209">
        <v>31.024999999999999</v>
      </c>
      <c r="I375" s="210"/>
      <c r="J375" s="205"/>
      <c r="K375" s="205"/>
      <c r="L375" s="211"/>
      <c r="M375" s="212"/>
      <c r="N375" s="213"/>
      <c r="O375" s="213"/>
      <c r="P375" s="213"/>
      <c r="Q375" s="213"/>
      <c r="R375" s="213"/>
      <c r="S375" s="213"/>
      <c r="T375" s="214"/>
      <c r="AT375" s="215" t="s">
        <v>147</v>
      </c>
      <c r="AU375" s="215" t="s">
        <v>84</v>
      </c>
      <c r="AV375" s="11" t="s">
        <v>84</v>
      </c>
      <c r="AW375" s="11" t="s">
        <v>39</v>
      </c>
      <c r="AX375" s="11" t="s">
        <v>24</v>
      </c>
      <c r="AY375" s="215" t="s">
        <v>138</v>
      </c>
    </row>
    <row r="376" spans="2:65" s="1" customFormat="1" ht="31.5" customHeight="1">
      <c r="B376" s="40"/>
      <c r="C376" s="192" t="s">
        <v>632</v>
      </c>
      <c r="D376" s="192" t="s">
        <v>141</v>
      </c>
      <c r="E376" s="193" t="s">
        <v>633</v>
      </c>
      <c r="F376" s="194" t="s">
        <v>634</v>
      </c>
      <c r="G376" s="195" t="s">
        <v>144</v>
      </c>
      <c r="H376" s="196">
        <v>91.603999999999999</v>
      </c>
      <c r="I376" s="197"/>
      <c r="J376" s="198">
        <f>ROUND(I376*H376,2)</f>
        <v>0</v>
      </c>
      <c r="K376" s="194" t="s">
        <v>155</v>
      </c>
      <c r="L376" s="60"/>
      <c r="M376" s="199" t="s">
        <v>22</v>
      </c>
      <c r="N376" s="200" t="s">
        <v>46</v>
      </c>
      <c r="O376" s="41"/>
      <c r="P376" s="201">
        <f>O376*H376</f>
        <v>0</v>
      </c>
      <c r="Q376" s="201">
        <v>8.0000000000000002E-3</v>
      </c>
      <c r="R376" s="201">
        <f>Q376*H376</f>
        <v>0.73283200000000004</v>
      </c>
      <c r="S376" s="201">
        <v>0</v>
      </c>
      <c r="T376" s="202">
        <f>S376*H376</f>
        <v>0</v>
      </c>
      <c r="AR376" s="23" t="s">
        <v>226</v>
      </c>
      <c r="AT376" s="23" t="s">
        <v>141</v>
      </c>
      <c r="AU376" s="23" t="s">
        <v>84</v>
      </c>
      <c r="AY376" s="23" t="s">
        <v>138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23" t="s">
        <v>24</v>
      </c>
      <c r="BK376" s="203">
        <f>ROUND(I376*H376,2)</f>
        <v>0</v>
      </c>
      <c r="BL376" s="23" t="s">
        <v>226</v>
      </c>
      <c r="BM376" s="23" t="s">
        <v>635</v>
      </c>
    </row>
    <row r="377" spans="2:65" s="11" customFormat="1" ht="13.5">
      <c r="B377" s="204"/>
      <c r="C377" s="205"/>
      <c r="D377" s="206" t="s">
        <v>147</v>
      </c>
      <c r="E377" s="207" t="s">
        <v>22</v>
      </c>
      <c r="F377" s="208" t="s">
        <v>636</v>
      </c>
      <c r="G377" s="205"/>
      <c r="H377" s="209">
        <v>91.603999999999999</v>
      </c>
      <c r="I377" s="210"/>
      <c r="J377" s="205"/>
      <c r="K377" s="205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147</v>
      </c>
      <c r="AU377" s="215" t="s">
        <v>84</v>
      </c>
      <c r="AV377" s="11" t="s">
        <v>84</v>
      </c>
      <c r="AW377" s="11" t="s">
        <v>39</v>
      </c>
      <c r="AX377" s="11" t="s">
        <v>24</v>
      </c>
      <c r="AY377" s="215" t="s">
        <v>138</v>
      </c>
    </row>
    <row r="378" spans="2:65" s="1" customFormat="1" ht="22.5" customHeight="1">
      <c r="B378" s="40"/>
      <c r="C378" s="192" t="s">
        <v>637</v>
      </c>
      <c r="D378" s="192" t="s">
        <v>141</v>
      </c>
      <c r="E378" s="193" t="s">
        <v>638</v>
      </c>
      <c r="F378" s="194" t="s">
        <v>639</v>
      </c>
      <c r="G378" s="195" t="s">
        <v>144</v>
      </c>
      <c r="H378" s="196">
        <v>183.20699999999999</v>
      </c>
      <c r="I378" s="197"/>
      <c r="J378" s="198">
        <f>ROUND(I378*H378,2)</f>
        <v>0</v>
      </c>
      <c r="K378" s="194" t="s">
        <v>155</v>
      </c>
      <c r="L378" s="60"/>
      <c r="M378" s="199" t="s">
        <v>22</v>
      </c>
      <c r="N378" s="200" t="s">
        <v>46</v>
      </c>
      <c r="O378" s="41"/>
      <c r="P378" s="201">
        <f>O378*H378</f>
        <v>0</v>
      </c>
      <c r="Q378" s="201">
        <v>2.9999999999999997E-4</v>
      </c>
      <c r="R378" s="201">
        <f>Q378*H378</f>
        <v>5.4962099999999993E-2</v>
      </c>
      <c r="S378" s="201">
        <v>0</v>
      </c>
      <c r="T378" s="202">
        <f>S378*H378</f>
        <v>0</v>
      </c>
      <c r="AR378" s="23" t="s">
        <v>226</v>
      </c>
      <c r="AT378" s="23" t="s">
        <v>141</v>
      </c>
      <c r="AU378" s="23" t="s">
        <v>84</v>
      </c>
      <c r="AY378" s="23" t="s">
        <v>138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23" t="s">
        <v>24</v>
      </c>
      <c r="BK378" s="203">
        <f>ROUND(I378*H378,2)</f>
        <v>0</v>
      </c>
      <c r="BL378" s="23" t="s">
        <v>226</v>
      </c>
      <c r="BM378" s="23" t="s">
        <v>640</v>
      </c>
    </row>
    <row r="379" spans="2:65" s="11" customFormat="1" ht="13.5">
      <c r="B379" s="204"/>
      <c r="C379" s="205"/>
      <c r="D379" s="206" t="s">
        <v>147</v>
      </c>
      <c r="E379" s="207" t="s">
        <v>22</v>
      </c>
      <c r="F379" s="208" t="s">
        <v>641</v>
      </c>
      <c r="G379" s="205"/>
      <c r="H379" s="209">
        <v>183.20699999999999</v>
      </c>
      <c r="I379" s="210"/>
      <c r="J379" s="205"/>
      <c r="K379" s="205"/>
      <c r="L379" s="211"/>
      <c r="M379" s="212"/>
      <c r="N379" s="213"/>
      <c r="O379" s="213"/>
      <c r="P379" s="213"/>
      <c r="Q379" s="213"/>
      <c r="R379" s="213"/>
      <c r="S379" s="213"/>
      <c r="T379" s="214"/>
      <c r="AT379" s="215" t="s">
        <v>147</v>
      </c>
      <c r="AU379" s="215" t="s">
        <v>84</v>
      </c>
      <c r="AV379" s="11" t="s">
        <v>84</v>
      </c>
      <c r="AW379" s="11" t="s">
        <v>39</v>
      </c>
      <c r="AX379" s="11" t="s">
        <v>24</v>
      </c>
      <c r="AY379" s="215" t="s">
        <v>138</v>
      </c>
    </row>
    <row r="380" spans="2:65" s="1" customFormat="1" ht="22.5" customHeight="1">
      <c r="B380" s="40"/>
      <c r="C380" s="192" t="s">
        <v>642</v>
      </c>
      <c r="D380" s="192" t="s">
        <v>141</v>
      </c>
      <c r="E380" s="193" t="s">
        <v>643</v>
      </c>
      <c r="F380" s="194" t="s">
        <v>644</v>
      </c>
      <c r="G380" s="195" t="s">
        <v>276</v>
      </c>
      <c r="H380" s="196">
        <v>1</v>
      </c>
      <c r="I380" s="197"/>
      <c r="J380" s="198">
        <f>ROUND(I380*H380,2)</f>
        <v>0</v>
      </c>
      <c r="K380" s="194" t="s">
        <v>22</v>
      </c>
      <c r="L380" s="60"/>
      <c r="M380" s="199" t="s">
        <v>22</v>
      </c>
      <c r="N380" s="200" t="s">
        <v>46</v>
      </c>
      <c r="O380" s="41"/>
      <c r="P380" s="201">
        <f>O380*H380</f>
        <v>0</v>
      </c>
      <c r="Q380" s="201">
        <v>3.0000000000000001E-5</v>
      </c>
      <c r="R380" s="201">
        <f>Q380*H380</f>
        <v>3.0000000000000001E-5</v>
      </c>
      <c r="S380" s="201">
        <v>0</v>
      </c>
      <c r="T380" s="202">
        <f>S380*H380</f>
        <v>0</v>
      </c>
      <c r="AR380" s="23" t="s">
        <v>226</v>
      </c>
      <c r="AT380" s="23" t="s">
        <v>141</v>
      </c>
      <c r="AU380" s="23" t="s">
        <v>84</v>
      </c>
      <c r="AY380" s="23" t="s">
        <v>138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3" t="s">
        <v>24</v>
      </c>
      <c r="BK380" s="203">
        <f>ROUND(I380*H380,2)</f>
        <v>0</v>
      </c>
      <c r="BL380" s="23" t="s">
        <v>226</v>
      </c>
      <c r="BM380" s="23" t="s">
        <v>645</v>
      </c>
    </row>
    <row r="381" spans="2:65" s="1" customFormat="1" ht="31.5" customHeight="1">
      <c r="B381" s="40"/>
      <c r="C381" s="192" t="s">
        <v>646</v>
      </c>
      <c r="D381" s="192" t="s">
        <v>141</v>
      </c>
      <c r="E381" s="193" t="s">
        <v>647</v>
      </c>
      <c r="F381" s="194" t="s">
        <v>648</v>
      </c>
      <c r="G381" s="195" t="s">
        <v>365</v>
      </c>
      <c r="H381" s="196">
        <v>5.181</v>
      </c>
      <c r="I381" s="197"/>
      <c r="J381" s="198">
        <f>ROUND(I381*H381,2)</f>
        <v>0</v>
      </c>
      <c r="K381" s="194" t="s">
        <v>155</v>
      </c>
      <c r="L381" s="60"/>
      <c r="M381" s="199" t="s">
        <v>22</v>
      </c>
      <c r="N381" s="200" t="s">
        <v>46</v>
      </c>
      <c r="O381" s="41"/>
      <c r="P381" s="201">
        <f>O381*H381</f>
        <v>0</v>
      </c>
      <c r="Q381" s="201">
        <v>0</v>
      </c>
      <c r="R381" s="201">
        <f>Q381*H381</f>
        <v>0</v>
      </c>
      <c r="S381" s="201">
        <v>0</v>
      </c>
      <c r="T381" s="202">
        <f>S381*H381</f>
        <v>0</v>
      </c>
      <c r="AR381" s="23" t="s">
        <v>226</v>
      </c>
      <c r="AT381" s="23" t="s">
        <v>141</v>
      </c>
      <c r="AU381" s="23" t="s">
        <v>84</v>
      </c>
      <c r="AY381" s="23" t="s">
        <v>138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3" t="s">
        <v>24</v>
      </c>
      <c r="BK381" s="203">
        <f>ROUND(I381*H381,2)</f>
        <v>0</v>
      </c>
      <c r="BL381" s="23" t="s">
        <v>226</v>
      </c>
      <c r="BM381" s="23" t="s">
        <v>649</v>
      </c>
    </row>
    <row r="382" spans="2:65" s="10" customFormat="1" ht="29.85" customHeight="1">
      <c r="B382" s="175"/>
      <c r="C382" s="176"/>
      <c r="D382" s="189" t="s">
        <v>74</v>
      </c>
      <c r="E382" s="190" t="s">
        <v>650</v>
      </c>
      <c r="F382" s="190" t="s">
        <v>651</v>
      </c>
      <c r="G382" s="176"/>
      <c r="H382" s="176"/>
      <c r="I382" s="179"/>
      <c r="J382" s="191">
        <f>BK382</f>
        <v>0</v>
      </c>
      <c r="K382" s="176"/>
      <c r="L382" s="181"/>
      <c r="M382" s="182"/>
      <c r="N382" s="183"/>
      <c r="O382" s="183"/>
      <c r="P382" s="184">
        <f>P383</f>
        <v>0</v>
      </c>
      <c r="Q382" s="183"/>
      <c r="R382" s="184">
        <f>R383</f>
        <v>4.8000000000000001E-4</v>
      </c>
      <c r="S382" s="183"/>
      <c r="T382" s="185">
        <f>T383</f>
        <v>0</v>
      </c>
      <c r="AR382" s="186" t="s">
        <v>84</v>
      </c>
      <c r="AT382" s="187" t="s">
        <v>74</v>
      </c>
      <c r="AU382" s="187" t="s">
        <v>24</v>
      </c>
      <c r="AY382" s="186" t="s">
        <v>138</v>
      </c>
      <c r="BK382" s="188">
        <f>BK383</f>
        <v>0</v>
      </c>
    </row>
    <row r="383" spans="2:65" s="1" customFormat="1" ht="22.5" customHeight="1">
      <c r="B383" s="40"/>
      <c r="C383" s="192" t="s">
        <v>652</v>
      </c>
      <c r="D383" s="192" t="s">
        <v>141</v>
      </c>
      <c r="E383" s="193" t="s">
        <v>653</v>
      </c>
      <c r="F383" s="194" t="s">
        <v>654</v>
      </c>
      <c r="G383" s="195" t="s">
        <v>655</v>
      </c>
      <c r="H383" s="196">
        <v>4</v>
      </c>
      <c r="I383" s="197"/>
      <c r="J383" s="198">
        <f>ROUND(I383*H383,2)</f>
        <v>0</v>
      </c>
      <c r="K383" s="194" t="s">
        <v>22</v>
      </c>
      <c r="L383" s="60"/>
      <c r="M383" s="199" t="s">
        <v>22</v>
      </c>
      <c r="N383" s="200" t="s">
        <v>46</v>
      </c>
      <c r="O383" s="41"/>
      <c r="P383" s="201">
        <f>O383*H383</f>
        <v>0</v>
      </c>
      <c r="Q383" s="201">
        <v>1.2E-4</v>
      </c>
      <c r="R383" s="201">
        <f>Q383*H383</f>
        <v>4.8000000000000001E-4</v>
      </c>
      <c r="S383" s="201">
        <v>0</v>
      </c>
      <c r="T383" s="202">
        <f>S383*H383</f>
        <v>0</v>
      </c>
      <c r="AR383" s="23" t="s">
        <v>226</v>
      </c>
      <c r="AT383" s="23" t="s">
        <v>141</v>
      </c>
      <c r="AU383" s="23" t="s">
        <v>84</v>
      </c>
      <c r="AY383" s="23" t="s">
        <v>138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3" t="s">
        <v>24</v>
      </c>
      <c r="BK383" s="203">
        <f>ROUND(I383*H383,2)</f>
        <v>0</v>
      </c>
      <c r="BL383" s="23" t="s">
        <v>226</v>
      </c>
      <c r="BM383" s="23" t="s">
        <v>656</v>
      </c>
    </row>
    <row r="384" spans="2:65" s="10" customFormat="1" ht="29.85" customHeight="1">
      <c r="B384" s="175"/>
      <c r="C384" s="176"/>
      <c r="D384" s="189" t="s">
        <v>74</v>
      </c>
      <c r="E384" s="190" t="s">
        <v>657</v>
      </c>
      <c r="F384" s="190" t="s">
        <v>658</v>
      </c>
      <c r="G384" s="176"/>
      <c r="H384" s="176"/>
      <c r="I384" s="179"/>
      <c r="J384" s="191">
        <f>BK384</f>
        <v>0</v>
      </c>
      <c r="K384" s="176"/>
      <c r="L384" s="181"/>
      <c r="M384" s="182"/>
      <c r="N384" s="183"/>
      <c r="O384" s="183"/>
      <c r="P384" s="184">
        <f>SUM(P385:P386)</f>
        <v>0</v>
      </c>
      <c r="Q384" s="183"/>
      <c r="R384" s="184">
        <f>SUM(R385:R386)</f>
        <v>0.10717465</v>
      </c>
      <c r="S384" s="183"/>
      <c r="T384" s="185">
        <f>SUM(T385:T386)</f>
        <v>0</v>
      </c>
      <c r="AR384" s="186" t="s">
        <v>84</v>
      </c>
      <c r="AT384" s="187" t="s">
        <v>74</v>
      </c>
      <c r="AU384" s="187" t="s">
        <v>24</v>
      </c>
      <c r="AY384" s="186" t="s">
        <v>138</v>
      </c>
      <c r="BK384" s="188">
        <f>SUM(BK385:BK386)</f>
        <v>0</v>
      </c>
    </row>
    <row r="385" spans="2:65" s="1" customFormat="1" ht="31.5" customHeight="1">
      <c r="B385" s="40"/>
      <c r="C385" s="192" t="s">
        <v>659</v>
      </c>
      <c r="D385" s="192" t="s">
        <v>141</v>
      </c>
      <c r="E385" s="193" t="s">
        <v>660</v>
      </c>
      <c r="F385" s="194" t="s">
        <v>661</v>
      </c>
      <c r="G385" s="195" t="s">
        <v>144</v>
      </c>
      <c r="H385" s="196">
        <v>194.863</v>
      </c>
      <c r="I385" s="197"/>
      <c r="J385" s="198">
        <f>ROUND(I385*H385,2)</f>
        <v>0</v>
      </c>
      <c r="K385" s="194" t="s">
        <v>155</v>
      </c>
      <c r="L385" s="60"/>
      <c r="M385" s="199" t="s">
        <v>22</v>
      </c>
      <c r="N385" s="200" t="s">
        <v>46</v>
      </c>
      <c r="O385" s="41"/>
      <c r="P385" s="201">
        <f>O385*H385</f>
        <v>0</v>
      </c>
      <c r="Q385" s="201">
        <v>2.5999999999999998E-4</v>
      </c>
      <c r="R385" s="201">
        <f>Q385*H385</f>
        <v>5.0664379999999995E-2</v>
      </c>
      <c r="S385" s="201">
        <v>0</v>
      </c>
      <c r="T385" s="202">
        <f>S385*H385</f>
        <v>0</v>
      </c>
      <c r="AR385" s="23" t="s">
        <v>226</v>
      </c>
      <c r="AT385" s="23" t="s">
        <v>141</v>
      </c>
      <c r="AU385" s="23" t="s">
        <v>84</v>
      </c>
      <c r="AY385" s="23" t="s">
        <v>138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3" t="s">
        <v>24</v>
      </c>
      <c r="BK385" s="203">
        <f>ROUND(I385*H385,2)</f>
        <v>0</v>
      </c>
      <c r="BL385" s="23" t="s">
        <v>226</v>
      </c>
      <c r="BM385" s="23" t="s">
        <v>662</v>
      </c>
    </row>
    <row r="386" spans="2:65" s="1" customFormat="1" ht="31.5" customHeight="1">
      <c r="B386" s="40"/>
      <c r="C386" s="192" t="s">
        <v>663</v>
      </c>
      <c r="D386" s="192" t="s">
        <v>141</v>
      </c>
      <c r="E386" s="193" t="s">
        <v>664</v>
      </c>
      <c r="F386" s="194" t="s">
        <v>665</v>
      </c>
      <c r="G386" s="195" t="s">
        <v>144</v>
      </c>
      <c r="H386" s="196">
        <v>194.863</v>
      </c>
      <c r="I386" s="197"/>
      <c r="J386" s="198">
        <f>ROUND(I386*H386,2)</f>
        <v>0</v>
      </c>
      <c r="K386" s="194" t="s">
        <v>155</v>
      </c>
      <c r="L386" s="60"/>
      <c r="M386" s="199" t="s">
        <v>22</v>
      </c>
      <c r="N386" s="255" t="s">
        <v>46</v>
      </c>
      <c r="O386" s="256"/>
      <c r="P386" s="257">
        <f>O386*H386</f>
        <v>0</v>
      </c>
      <c r="Q386" s="257">
        <v>2.9E-4</v>
      </c>
      <c r="R386" s="257">
        <f>Q386*H386</f>
        <v>5.6510270000000001E-2</v>
      </c>
      <c r="S386" s="257">
        <v>0</v>
      </c>
      <c r="T386" s="258">
        <f>S386*H386</f>
        <v>0</v>
      </c>
      <c r="AR386" s="23" t="s">
        <v>226</v>
      </c>
      <c r="AT386" s="23" t="s">
        <v>141</v>
      </c>
      <c r="AU386" s="23" t="s">
        <v>84</v>
      </c>
      <c r="AY386" s="23" t="s">
        <v>138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3" t="s">
        <v>24</v>
      </c>
      <c r="BK386" s="203">
        <f>ROUND(I386*H386,2)</f>
        <v>0</v>
      </c>
      <c r="BL386" s="23" t="s">
        <v>226</v>
      </c>
      <c r="BM386" s="23" t="s">
        <v>666</v>
      </c>
    </row>
    <row r="387" spans="2:65" s="1" customFormat="1" ht="6.95" customHeight="1">
      <c r="B387" s="55"/>
      <c r="C387" s="56"/>
      <c r="D387" s="56"/>
      <c r="E387" s="56"/>
      <c r="F387" s="56"/>
      <c r="G387" s="56"/>
      <c r="H387" s="56"/>
      <c r="I387" s="138"/>
      <c r="J387" s="56"/>
      <c r="K387" s="56"/>
      <c r="L387" s="60"/>
    </row>
  </sheetData>
  <sheetProtection password="CC35" sheet="1" objects="1" scenarios="1" formatCells="0" formatColumns="0" formatRows="0" sort="0" autoFilter="0"/>
  <autoFilter ref="C90:K386"/>
  <mergeCells count="9"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94</v>
      </c>
      <c r="G1" s="387" t="s">
        <v>95</v>
      </c>
      <c r="H1" s="387"/>
      <c r="I1" s="114"/>
      <c r="J1" s="113" t="s">
        <v>96</v>
      </c>
      <c r="K1" s="112" t="s">
        <v>97</v>
      </c>
      <c r="L1" s="113" t="s">
        <v>98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0" t="str">
        <f>'Rekapitulace stavby'!K6</f>
        <v>SO 01 - ZŠ UČEBNOVÝ PAVILON 1. STUPEŇ</v>
      </c>
      <c r="F7" s="381"/>
      <c r="G7" s="381"/>
      <c r="H7" s="381"/>
      <c r="I7" s="116"/>
      <c r="J7" s="28"/>
      <c r="K7" s="30"/>
    </row>
    <row r="8" spans="1:70" s="1" customFormat="1">
      <c r="B8" s="40"/>
      <c r="C8" s="41"/>
      <c r="D8" s="36" t="s">
        <v>100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2" t="s">
        <v>667</v>
      </c>
      <c r="F9" s="383"/>
      <c r="G9" s="383"/>
      <c r="H9" s="383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27.3.2017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18" t="s">
        <v>34</v>
      </c>
      <c r="J15" s="34" t="s">
        <v>22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18" t="s">
        <v>32</v>
      </c>
      <c r="J20" s="34" t="s">
        <v>22</v>
      </c>
      <c r="K20" s="44"/>
    </row>
    <row r="21" spans="2:11" s="1" customFormat="1" ht="18" customHeight="1">
      <c r="B21" s="40"/>
      <c r="C21" s="41"/>
      <c r="D21" s="41"/>
      <c r="E21" s="34" t="s">
        <v>38</v>
      </c>
      <c r="F21" s="41"/>
      <c r="G21" s="41"/>
      <c r="H21" s="41"/>
      <c r="I21" s="118" t="s">
        <v>34</v>
      </c>
      <c r="J21" s="34" t="s">
        <v>22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9" t="s">
        <v>22</v>
      </c>
      <c r="F24" s="349"/>
      <c r="G24" s="349"/>
      <c r="H24" s="34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ROUND(SUM(BE88:BE136), 2)</f>
        <v>0</v>
      </c>
      <c r="G30" s="41"/>
      <c r="H30" s="41"/>
      <c r="I30" s="130">
        <v>0.21</v>
      </c>
      <c r="J30" s="129">
        <f>ROUND(ROUND((SUM(BE88:BE136)),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ROUND(SUM(BF88:BF136), 2)</f>
        <v>0</v>
      </c>
      <c r="G31" s="41"/>
      <c r="H31" s="41"/>
      <c r="I31" s="130">
        <v>0.15</v>
      </c>
      <c r="J31" s="129">
        <f>ROUND(ROUND((SUM(BF88:BF136)),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ROUND(SUM(BG88:BG136),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ROUND(SUM(BH88:BH136),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ROUND(SUM(BI88:BI136),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0" t="str">
        <f>E7</f>
        <v>SO 01 - ZŠ UČEBNOVÝ PAVILON 1. STUPEŇ</v>
      </c>
      <c r="F45" s="381"/>
      <c r="G45" s="381"/>
      <c r="H45" s="381"/>
      <c r="I45" s="117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2" t="str">
        <f>E9</f>
        <v>EI - Elektroinstalace</v>
      </c>
      <c r="F47" s="383"/>
      <c r="G47" s="383"/>
      <c r="H47" s="383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ZŠ,MŠ ŠTEFÁNIKOVA HRADEC KRÁLOVÉ</v>
      </c>
      <c r="G49" s="41"/>
      <c r="H49" s="41"/>
      <c r="I49" s="118" t="s">
        <v>27</v>
      </c>
      <c r="J49" s="119" t="str">
        <f>IF(J12="","",J12)</f>
        <v>27.3.2017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D.A.D. STUDIO, s.r.o.,Mánesova 808, HK 2</v>
      </c>
      <c r="G51" s="41"/>
      <c r="H51" s="41"/>
      <c r="I51" s="118" t="s">
        <v>37</v>
      </c>
      <c r="J51" s="34" t="str">
        <f>E21</f>
        <v>Ing. Martin Dohnal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103</v>
      </c>
      <c r="D54" s="131"/>
      <c r="E54" s="131"/>
      <c r="F54" s="131"/>
      <c r="G54" s="131"/>
      <c r="H54" s="131"/>
      <c r="I54" s="144"/>
      <c r="J54" s="145" t="s">
        <v>104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105</v>
      </c>
      <c r="D56" s="41"/>
      <c r="E56" s="41"/>
      <c r="F56" s="41"/>
      <c r="G56" s="41"/>
      <c r="H56" s="41"/>
      <c r="I56" s="117"/>
      <c r="J56" s="127">
        <f>J88</f>
        <v>0</v>
      </c>
      <c r="K56" s="44"/>
      <c r="AU56" s="23" t="s">
        <v>106</v>
      </c>
    </row>
    <row r="57" spans="2:47" s="7" customFormat="1" ht="24.95" customHeight="1">
      <c r="B57" s="148"/>
      <c r="C57" s="149"/>
      <c r="D57" s="150" t="s">
        <v>107</v>
      </c>
      <c r="E57" s="151"/>
      <c r="F57" s="151"/>
      <c r="G57" s="151"/>
      <c r="H57" s="151"/>
      <c r="I57" s="152"/>
      <c r="J57" s="153">
        <f>J89</f>
        <v>0</v>
      </c>
      <c r="K57" s="154"/>
    </row>
    <row r="58" spans="2:47" s="8" customFormat="1" ht="19.899999999999999" customHeight="1">
      <c r="B58" s="155"/>
      <c r="C58" s="156"/>
      <c r="D58" s="157" t="s">
        <v>109</v>
      </c>
      <c r="E58" s="158"/>
      <c r="F58" s="158"/>
      <c r="G58" s="158"/>
      <c r="H58" s="158"/>
      <c r="I58" s="159"/>
      <c r="J58" s="160">
        <f>J90</f>
        <v>0</v>
      </c>
      <c r="K58" s="161"/>
    </row>
    <row r="59" spans="2:47" s="8" customFormat="1" ht="19.899999999999999" customHeight="1">
      <c r="B59" s="155"/>
      <c r="C59" s="156"/>
      <c r="D59" s="157" t="s">
        <v>110</v>
      </c>
      <c r="E59" s="158"/>
      <c r="F59" s="158"/>
      <c r="G59" s="158"/>
      <c r="H59" s="158"/>
      <c r="I59" s="159"/>
      <c r="J59" s="160">
        <f>J92</f>
        <v>0</v>
      </c>
      <c r="K59" s="161"/>
    </row>
    <row r="60" spans="2:47" s="7" customFormat="1" ht="24.95" customHeight="1">
      <c r="B60" s="148"/>
      <c r="C60" s="149"/>
      <c r="D60" s="150" t="s">
        <v>668</v>
      </c>
      <c r="E60" s="151"/>
      <c r="F60" s="151"/>
      <c r="G60" s="151"/>
      <c r="H60" s="151"/>
      <c r="I60" s="152"/>
      <c r="J60" s="153">
        <f>J94</f>
        <v>0</v>
      </c>
      <c r="K60" s="154"/>
    </row>
    <row r="61" spans="2:47" s="7" customFormat="1" ht="24.95" customHeight="1">
      <c r="B61" s="148"/>
      <c r="C61" s="149"/>
      <c r="D61" s="150" t="s">
        <v>669</v>
      </c>
      <c r="E61" s="151"/>
      <c r="F61" s="151"/>
      <c r="G61" s="151"/>
      <c r="H61" s="151"/>
      <c r="I61" s="152"/>
      <c r="J61" s="153">
        <f>J96</f>
        <v>0</v>
      </c>
      <c r="K61" s="154"/>
    </row>
    <row r="62" spans="2:47" s="7" customFormat="1" ht="24.95" customHeight="1">
      <c r="B62" s="148"/>
      <c r="C62" s="149"/>
      <c r="D62" s="150" t="s">
        <v>670</v>
      </c>
      <c r="E62" s="151"/>
      <c r="F62" s="151"/>
      <c r="G62" s="151"/>
      <c r="H62" s="151"/>
      <c r="I62" s="152"/>
      <c r="J62" s="153">
        <f>J100</f>
        <v>0</v>
      </c>
      <c r="K62" s="154"/>
    </row>
    <row r="63" spans="2:47" s="7" customFormat="1" ht="24.95" customHeight="1">
      <c r="B63" s="148"/>
      <c r="C63" s="149"/>
      <c r="D63" s="150" t="s">
        <v>671</v>
      </c>
      <c r="E63" s="151"/>
      <c r="F63" s="151"/>
      <c r="G63" s="151"/>
      <c r="H63" s="151"/>
      <c r="I63" s="152"/>
      <c r="J63" s="153">
        <f>J108</f>
        <v>0</v>
      </c>
      <c r="K63" s="154"/>
    </row>
    <row r="64" spans="2:47" s="7" customFormat="1" ht="24.95" customHeight="1">
      <c r="B64" s="148"/>
      <c r="C64" s="149"/>
      <c r="D64" s="150" t="s">
        <v>672</v>
      </c>
      <c r="E64" s="151"/>
      <c r="F64" s="151"/>
      <c r="G64" s="151"/>
      <c r="H64" s="151"/>
      <c r="I64" s="152"/>
      <c r="J64" s="153">
        <f>J110</f>
        <v>0</v>
      </c>
      <c r="K64" s="154"/>
    </row>
    <row r="65" spans="2:12" s="7" customFormat="1" ht="24.95" customHeight="1">
      <c r="B65" s="148"/>
      <c r="C65" s="149"/>
      <c r="D65" s="150" t="s">
        <v>673</v>
      </c>
      <c r="E65" s="151"/>
      <c r="F65" s="151"/>
      <c r="G65" s="151"/>
      <c r="H65" s="151"/>
      <c r="I65" s="152"/>
      <c r="J65" s="153">
        <f>J120</f>
        <v>0</v>
      </c>
      <c r="K65" s="154"/>
    </row>
    <row r="66" spans="2:12" s="7" customFormat="1" ht="24.95" customHeight="1">
      <c r="B66" s="148"/>
      <c r="C66" s="149"/>
      <c r="D66" s="150" t="s">
        <v>113</v>
      </c>
      <c r="E66" s="151"/>
      <c r="F66" s="151"/>
      <c r="G66" s="151"/>
      <c r="H66" s="151"/>
      <c r="I66" s="152"/>
      <c r="J66" s="153">
        <f>J126</f>
        <v>0</v>
      </c>
      <c r="K66" s="154"/>
    </row>
    <row r="67" spans="2:12" s="8" customFormat="1" ht="19.899999999999999" customHeight="1">
      <c r="B67" s="155"/>
      <c r="C67" s="156"/>
      <c r="D67" s="157" t="s">
        <v>674</v>
      </c>
      <c r="E67" s="158"/>
      <c r="F67" s="158"/>
      <c r="G67" s="158"/>
      <c r="H67" s="158"/>
      <c r="I67" s="159"/>
      <c r="J67" s="160">
        <f>J127</f>
        <v>0</v>
      </c>
      <c r="K67" s="161"/>
    </row>
    <row r="68" spans="2:12" s="7" customFormat="1" ht="24.95" customHeight="1">
      <c r="B68" s="148"/>
      <c r="C68" s="149"/>
      <c r="D68" s="150" t="s">
        <v>675</v>
      </c>
      <c r="E68" s="151"/>
      <c r="F68" s="151"/>
      <c r="G68" s="151"/>
      <c r="H68" s="151"/>
      <c r="I68" s="152"/>
      <c r="J68" s="153">
        <f>J135</f>
        <v>0</v>
      </c>
      <c r="K68" s="154"/>
    </row>
    <row r="69" spans="2:12" s="1" customFormat="1" ht="21.75" customHeight="1">
      <c r="B69" s="40"/>
      <c r="C69" s="41"/>
      <c r="D69" s="41"/>
      <c r="E69" s="41"/>
      <c r="F69" s="41"/>
      <c r="G69" s="41"/>
      <c r="H69" s="41"/>
      <c r="I69" s="117"/>
      <c r="J69" s="41"/>
      <c r="K69" s="44"/>
    </row>
    <row r="70" spans="2:12" s="1" customFormat="1" ht="6.95" customHeight="1">
      <c r="B70" s="55"/>
      <c r="C70" s="56"/>
      <c r="D70" s="56"/>
      <c r="E70" s="56"/>
      <c r="F70" s="56"/>
      <c r="G70" s="56"/>
      <c r="H70" s="56"/>
      <c r="I70" s="138"/>
      <c r="J70" s="56"/>
      <c r="K70" s="57"/>
    </row>
    <row r="74" spans="2:12" s="1" customFormat="1" ht="6.95" customHeight="1">
      <c r="B74" s="58"/>
      <c r="C74" s="59"/>
      <c r="D74" s="59"/>
      <c r="E74" s="59"/>
      <c r="F74" s="59"/>
      <c r="G74" s="59"/>
      <c r="H74" s="59"/>
      <c r="I74" s="141"/>
      <c r="J74" s="59"/>
      <c r="K74" s="59"/>
      <c r="L74" s="60"/>
    </row>
    <row r="75" spans="2:12" s="1" customFormat="1" ht="36.950000000000003" customHeight="1">
      <c r="B75" s="40"/>
      <c r="C75" s="61" t="s">
        <v>122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4.45" customHeight="1">
      <c r="B77" s="40"/>
      <c r="C77" s="64" t="s">
        <v>18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22.5" customHeight="1">
      <c r="B78" s="40"/>
      <c r="C78" s="62"/>
      <c r="D78" s="62"/>
      <c r="E78" s="384" t="str">
        <f>E7</f>
        <v>SO 01 - ZŠ UČEBNOVÝ PAVILON 1. STUPEŇ</v>
      </c>
      <c r="F78" s="385"/>
      <c r="G78" s="385"/>
      <c r="H78" s="385"/>
      <c r="I78" s="162"/>
      <c r="J78" s="62"/>
      <c r="K78" s="62"/>
      <c r="L78" s="60"/>
    </row>
    <row r="79" spans="2:12" s="1" customFormat="1" ht="14.45" customHeight="1">
      <c r="B79" s="40"/>
      <c r="C79" s="64" t="s">
        <v>100</v>
      </c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23.25" customHeight="1">
      <c r="B80" s="40"/>
      <c r="C80" s="62"/>
      <c r="D80" s="62"/>
      <c r="E80" s="360" t="str">
        <f>E9</f>
        <v>EI - Elektroinstalace</v>
      </c>
      <c r="F80" s="386"/>
      <c r="G80" s="386"/>
      <c r="H80" s="386"/>
      <c r="I80" s="162"/>
      <c r="J80" s="62"/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8" customHeight="1">
      <c r="B82" s="40"/>
      <c r="C82" s="64" t="s">
        <v>25</v>
      </c>
      <c r="D82" s="62"/>
      <c r="E82" s="62"/>
      <c r="F82" s="163" t="str">
        <f>F12</f>
        <v>ZŠ,MŠ ŠTEFÁNIKOVA HRADEC KRÁLOVÉ</v>
      </c>
      <c r="G82" s="62"/>
      <c r="H82" s="62"/>
      <c r="I82" s="164" t="s">
        <v>27</v>
      </c>
      <c r="J82" s="72" t="str">
        <f>IF(J12="","",J12)</f>
        <v>27.3.2017</v>
      </c>
      <c r="K82" s="62"/>
      <c r="L82" s="60"/>
    </row>
    <row r="83" spans="2:65" s="1" customFormat="1" ht="6.95" customHeight="1">
      <c r="B83" s="40"/>
      <c r="C83" s="62"/>
      <c r="D83" s="62"/>
      <c r="E83" s="62"/>
      <c r="F83" s="62"/>
      <c r="G83" s="62"/>
      <c r="H83" s="62"/>
      <c r="I83" s="162"/>
      <c r="J83" s="62"/>
      <c r="K83" s="62"/>
      <c r="L83" s="60"/>
    </row>
    <row r="84" spans="2:65" s="1" customFormat="1">
      <c r="B84" s="40"/>
      <c r="C84" s="64" t="s">
        <v>31</v>
      </c>
      <c r="D84" s="62"/>
      <c r="E84" s="62"/>
      <c r="F84" s="163" t="str">
        <f>E15</f>
        <v>D.A.D. STUDIO, s.r.o.,Mánesova 808, HK 2</v>
      </c>
      <c r="G84" s="62"/>
      <c r="H84" s="62"/>
      <c r="I84" s="164" t="s">
        <v>37</v>
      </c>
      <c r="J84" s="163" t="str">
        <f>E21</f>
        <v>Ing. Martin Dohnal</v>
      </c>
      <c r="K84" s="62"/>
      <c r="L84" s="60"/>
    </row>
    <row r="85" spans="2:65" s="1" customFormat="1" ht="14.45" customHeight="1">
      <c r="B85" s="40"/>
      <c r="C85" s="64" t="s">
        <v>35</v>
      </c>
      <c r="D85" s="62"/>
      <c r="E85" s="62"/>
      <c r="F85" s="163" t="str">
        <f>IF(E18="","",E18)</f>
        <v/>
      </c>
      <c r="G85" s="62"/>
      <c r="H85" s="62"/>
      <c r="I85" s="162"/>
      <c r="J85" s="62"/>
      <c r="K85" s="62"/>
      <c r="L85" s="60"/>
    </row>
    <row r="86" spans="2:65" s="1" customFormat="1" ht="10.35" customHeight="1">
      <c r="B86" s="40"/>
      <c r="C86" s="62"/>
      <c r="D86" s="62"/>
      <c r="E86" s="62"/>
      <c r="F86" s="62"/>
      <c r="G86" s="62"/>
      <c r="H86" s="62"/>
      <c r="I86" s="162"/>
      <c r="J86" s="62"/>
      <c r="K86" s="62"/>
      <c r="L86" s="60"/>
    </row>
    <row r="87" spans="2:65" s="9" customFormat="1" ht="29.25" customHeight="1">
      <c r="B87" s="165"/>
      <c r="C87" s="166" t="s">
        <v>123</v>
      </c>
      <c r="D87" s="167" t="s">
        <v>60</v>
      </c>
      <c r="E87" s="167" t="s">
        <v>56</v>
      </c>
      <c r="F87" s="167" t="s">
        <v>124</v>
      </c>
      <c r="G87" s="167" t="s">
        <v>125</v>
      </c>
      <c r="H87" s="167" t="s">
        <v>126</v>
      </c>
      <c r="I87" s="168" t="s">
        <v>127</v>
      </c>
      <c r="J87" s="167" t="s">
        <v>104</v>
      </c>
      <c r="K87" s="169" t="s">
        <v>128</v>
      </c>
      <c r="L87" s="170"/>
      <c r="M87" s="80" t="s">
        <v>129</v>
      </c>
      <c r="N87" s="81" t="s">
        <v>45</v>
      </c>
      <c r="O87" s="81" t="s">
        <v>130</v>
      </c>
      <c r="P87" s="81" t="s">
        <v>131</v>
      </c>
      <c r="Q87" s="81" t="s">
        <v>132</v>
      </c>
      <c r="R87" s="81" t="s">
        <v>133</v>
      </c>
      <c r="S87" s="81" t="s">
        <v>134</v>
      </c>
      <c r="T87" s="82" t="s">
        <v>135</v>
      </c>
    </row>
    <row r="88" spans="2:65" s="1" customFormat="1" ht="29.25" customHeight="1">
      <c r="B88" s="40"/>
      <c r="C88" s="86" t="s">
        <v>105</v>
      </c>
      <c r="D88" s="62"/>
      <c r="E88" s="62"/>
      <c r="F88" s="62"/>
      <c r="G88" s="62"/>
      <c r="H88" s="62"/>
      <c r="I88" s="162"/>
      <c r="J88" s="171">
        <f>BK88</f>
        <v>0</v>
      </c>
      <c r="K88" s="62"/>
      <c r="L88" s="60"/>
      <c r="M88" s="83"/>
      <c r="N88" s="84"/>
      <c r="O88" s="84"/>
      <c r="P88" s="172">
        <f>P89+P94+P96+P100+P108+P110+P120+P126+P135</f>
        <v>0</v>
      </c>
      <c r="Q88" s="84"/>
      <c r="R88" s="172">
        <f>R89+R94+R96+R100+R108+R110+R120+R126+R135</f>
        <v>0.19027599999999997</v>
      </c>
      <c r="S88" s="84"/>
      <c r="T88" s="173">
        <f>T89+T94+T96+T100+T108+T110+T120+T126+T135</f>
        <v>1.2E-2</v>
      </c>
      <c r="AT88" s="23" t="s">
        <v>74</v>
      </c>
      <c r="AU88" s="23" t="s">
        <v>106</v>
      </c>
      <c r="BK88" s="174">
        <f>BK89+BK94+BK96+BK100+BK108+BK110+BK120+BK126+BK135</f>
        <v>0</v>
      </c>
    </row>
    <row r="89" spans="2:65" s="10" customFormat="1" ht="37.35" customHeight="1">
      <c r="B89" s="175"/>
      <c r="C89" s="176"/>
      <c r="D89" s="177" t="s">
        <v>74</v>
      </c>
      <c r="E89" s="178" t="s">
        <v>136</v>
      </c>
      <c r="F89" s="178" t="s">
        <v>137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P90+P92</f>
        <v>0</v>
      </c>
      <c r="Q89" s="183"/>
      <c r="R89" s="184">
        <f>R90+R92</f>
        <v>3.82E-3</v>
      </c>
      <c r="S89" s="183"/>
      <c r="T89" s="185">
        <f>T90+T92</f>
        <v>1.2E-2</v>
      </c>
      <c r="AR89" s="186" t="s">
        <v>24</v>
      </c>
      <c r="AT89" s="187" t="s">
        <v>74</v>
      </c>
      <c r="AU89" s="187" t="s">
        <v>75</v>
      </c>
      <c r="AY89" s="186" t="s">
        <v>138</v>
      </c>
      <c r="BK89" s="188">
        <f>BK90+BK92</f>
        <v>0</v>
      </c>
    </row>
    <row r="90" spans="2:65" s="10" customFormat="1" ht="19.899999999999999" customHeight="1">
      <c r="B90" s="175"/>
      <c r="C90" s="176"/>
      <c r="D90" s="189" t="s">
        <v>74</v>
      </c>
      <c r="E90" s="190" t="s">
        <v>162</v>
      </c>
      <c r="F90" s="190" t="s">
        <v>163</v>
      </c>
      <c r="G90" s="176"/>
      <c r="H90" s="176"/>
      <c r="I90" s="179"/>
      <c r="J90" s="191">
        <f>BK90</f>
        <v>0</v>
      </c>
      <c r="K90" s="176"/>
      <c r="L90" s="181"/>
      <c r="M90" s="182"/>
      <c r="N90" s="183"/>
      <c r="O90" s="183"/>
      <c r="P90" s="184">
        <f>P91</f>
        <v>0</v>
      </c>
      <c r="Q90" s="183"/>
      <c r="R90" s="184">
        <f>R91</f>
        <v>3.82E-3</v>
      </c>
      <c r="S90" s="183"/>
      <c r="T90" s="185">
        <f>T91</f>
        <v>0</v>
      </c>
      <c r="AR90" s="186" t="s">
        <v>24</v>
      </c>
      <c r="AT90" s="187" t="s">
        <v>74</v>
      </c>
      <c r="AU90" s="187" t="s">
        <v>24</v>
      </c>
      <c r="AY90" s="186" t="s">
        <v>138</v>
      </c>
      <c r="BK90" s="188">
        <f>BK91</f>
        <v>0</v>
      </c>
    </row>
    <row r="91" spans="2:65" s="1" customFormat="1" ht="22.5" customHeight="1">
      <c r="B91" s="40"/>
      <c r="C91" s="192" t="s">
        <v>24</v>
      </c>
      <c r="D91" s="192" t="s">
        <v>141</v>
      </c>
      <c r="E91" s="193" t="s">
        <v>676</v>
      </c>
      <c r="F91" s="194" t="s">
        <v>677</v>
      </c>
      <c r="G91" s="195" t="s">
        <v>144</v>
      </c>
      <c r="H91" s="196">
        <v>0.1</v>
      </c>
      <c r="I91" s="197"/>
      <c r="J91" s="198">
        <f>ROUND(I91*H91,2)</f>
        <v>0</v>
      </c>
      <c r="K91" s="194" t="s">
        <v>678</v>
      </c>
      <c r="L91" s="60"/>
      <c r="M91" s="199" t="s">
        <v>22</v>
      </c>
      <c r="N91" s="200" t="s">
        <v>46</v>
      </c>
      <c r="O91" s="41"/>
      <c r="P91" s="201">
        <f>O91*H91</f>
        <v>0</v>
      </c>
      <c r="Q91" s="201">
        <v>3.8199999999999998E-2</v>
      </c>
      <c r="R91" s="201">
        <f>Q91*H91</f>
        <v>3.82E-3</v>
      </c>
      <c r="S91" s="201">
        <v>0</v>
      </c>
      <c r="T91" s="202">
        <f>S91*H91</f>
        <v>0</v>
      </c>
      <c r="AR91" s="23" t="s">
        <v>145</v>
      </c>
      <c r="AT91" s="23" t="s">
        <v>141</v>
      </c>
      <c r="AU91" s="23" t="s">
        <v>84</v>
      </c>
      <c r="AY91" s="23" t="s">
        <v>138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24</v>
      </c>
      <c r="BK91" s="203">
        <f>ROUND(I91*H91,2)</f>
        <v>0</v>
      </c>
      <c r="BL91" s="23" t="s">
        <v>145</v>
      </c>
      <c r="BM91" s="23" t="s">
        <v>679</v>
      </c>
    </row>
    <row r="92" spans="2:65" s="10" customFormat="1" ht="29.85" customHeight="1">
      <c r="B92" s="175"/>
      <c r="C92" s="176"/>
      <c r="D92" s="189" t="s">
        <v>74</v>
      </c>
      <c r="E92" s="190" t="s">
        <v>193</v>
      </c>
      <c r="F92" s="190" t="s">
        <v>225</v>
      </c>
      <c r="G92" s="176"/>
      <c r="H92" s="176"/>
      <c r="I92" s="179"/>
      <c r="J92" s="191">
        <f>BK92</f>
        <v>0</v>
      </c>
      <c r="K92" s="176"/>
      <c r="L92" s="181"/>
      <c r="M92" s="182"/>
      <c r="N92" s="183"/>
      <c r="O92" s="183"/>
      <c r="P92" s="184">
        <f>P93</f>
        <v>0</v>
      </c>
      <c r="Q92" s="183"/>
      <c r="R92" s="184">
        <f>R93</f>
        <v>0</v>
      </c>
      <c r="S92" s="183"/>
      <c r="T92" s="185">
        <f>T93</f>
        <v>1.2E-2</v>
      </c>
      <c r="AR92" s="186" t="s">
        <v>24</v>
      </c>
      <c r="AT92" s="187" t="s">
        <v>74</v>
      </c>
      <c r="AU92" s="187" t="s">
        <v>24</v>
      </c>
      <c r="AY92" s="186" t="s">
        <v>138</v>
      </c>
      <c r="BK92" s="188">
        <f>BK93</f>
        <v>0</v>
      </c>
    </row>
    <row r="93" spans="2:65" s="1" customFormat="1" ht="22.5" customHeight="1">
      <c r="B93" s="40"/>
      <c r="C93" s="192" t="s">
        <v>84</v>
      </c>
      <c r="D93" s="192" t="s">
        <v>141</v>
      </c>
      <c r="E93" s="193" t="s">
        <v>680</v>
      </c>
      <c r="F93" s="194" t="s">
        <v>681</v>
      </c>
      <c r="G93" s="195" t="s">
        <v>292</v>
      </c>
      <c r="H93" s="196">
        <v>6</v>
      </c>
      <c r="I93" s="197"/>
      <c r="J93" s="198">
        <f>ROUND(I93*H93,2)</f>
        <v>0</v>
      </c>
      <c r="K93" s="194" t="s">
        <v>678</v>
      </c>
      <c r="L93" s="60"/>
      <c r="M93" s="199" t="s">
        <v>22</v>
      </c>
      <c r="N93" s="200" t="s">
        <v>46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2E-3</v>
      </c>
      <c r="T93" s="202">
        <f>S93*H93</f>
        <v>1.2E-2</v>
      </c>
      <c r="AR93" s="23" t="s">
        <v>145</v>
      </c>
      <c r="AT93" s="23" t="s">
        <v>141</v>
      </c>
      <c r="AU93" s="23" t="s">
        <v>84</v>
      </c>
      <c r="AY93" s="23" t="s">
        <v>138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24</v>
      </c>
      <c r="BK93" s="203">
        <f>ROUND(I93*H93,2)</f>
        <v>0</v>
      </c>
      <c r="BL93" s="23" t="s">
        <v>145</v>
      </c>
      <c r="BM93" s="23" t="s">
        <v>682</v>
      </c>
    </row>
    <row r="94" spans="2:65" s="10" customFormat="1" ht="37.35" customHeight="1">
      <c r="B94" s="175"/>
      <c r="C94" s="176"/>
      <c r="D94" s="189" t="s">
        <v>74</v>
      </c>
      <c r="E94" s="259" t="s">
        <v>683</v>
      </c>
      <c r="F94" s="259" t="s">
        <v>684</v>
      </c>
      <c r="G94" s="176"/>
      <c r="H94" s="176"/>
      <c r="I94" s="179"/>
      <c r="J94" s="260">
        <f>BK94</f>
        <v>0</v>
      </c>
      <c r="K94" s="176"/>
      <c r="L94" s="181"/>
      <c r="M94" s="182"/>
      <c r="N94" s="183"/>
      <c r="O94" s="183"/>
      <c r="P94" s="184">
        <f>P95</f>
        <v>0</v>
      </c>
      <c r="Q94" s="183"/>
      <c r="R94" s="184">
        <f>R95</f>
        <v>0</v>
      </c>
      <c r="S94" s="183"/>
      <c r="T94" s="185">
        <f>T95</f>
        <v>0</v>
      </c>
      <c r="AR94" s="186" t="s">
        <v>84</v>
      </c>
      <c r="AT94" s="187" t="s">
        <v>74</v>
      </c>
      <c r="AU94" s="187" t="s">
        <v>75</v>
      </c>
      <c r="AY94" s="186" t="s">
        <v>138</v>
      </c>
      <c r="BK94" s="188">
        <f>BK95</f>
        <v>0</v>
      </c>
    </row>
    <row r="95" spans="2:65" s="1" customFormat="1" ht="22.5" customHeight="1">
      <c r="B95" s="40"/>
      <c r="C95" s="192" t="s">
        <v>420</v>
      </c>
      <c r="D95" s="192" t="s">
        <v>141</v>
      </c>
      <c r="E95" s="193" t="s">
        <v>685</v>
      </c>
      <c r="F95" s="194" t="s">
        <v>686</v>
      </c>
      <c r="G95" s="195" t="s">
        <v>220</v>
      </c>
      <c r="H95" s="196">
        <v>1</v>
      </c>
      <c r="I95" s="197"/>
      <c r="J95" s="198">
        <f>ROUND(I95*H95,2)</f>
        <v>0</v>
      </c>
      <c r="K95" s="194" t="s">
        <v>678</v>
      </c>
      <c r="L95" s="60"/>
      <c r="M95" s="199" t="s">
        <v>22</v>
      </c>
      <c r="N95" s="200" t="s">
        <v>46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226</v>
      </c>
      <c r="AT95" s="23" t="s">
        <v>141</v>
      </c>
      <c r="AU95" s="23" t="s">
        <v>24</v>
      </c>
      <c r="AY95" s="23" t="s">
        <v>138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24</v>
      </c>
      <c r="BK95" s="203">
        <f>ROUND(I95*H95,2)</f>
        <v>0</v>
      </c>
      <c r="BL95" s="23" t="s">
        <v>226</v>
      </c>
      <c r="BM95" s="23" t="s">
        <v>687</v>
      </c>
    </row>
    <row r="96" spans="2:65" s="10" customFormat="1" ht="37.35" customHeight="1">
      <c r="B96" s="175"/>
      <c r="C96" s="176"/>
      <c r="D96" s="189" t="s">
        <v>74</v>
      </c>
      <c r="E96" s="259" t="s">
        <v>688</v>
      </c>
      <c r="F96" s="259" t="s">
        <v>689</v>
      </c>
      <c r="G96" s="176"/>
      <c r="H96" s="176"/>
      <c r="I96" s="179"/>
      <c r="J96" s="260">
        <f>BK96</f>
        <v>0</v>
      </c>
      <c r="K96" s="176"/>
      <c r="L96" s="181"/>
      <c r="M96" s="182"/>
      <c r="N96" s="183"/>
      <c r="O96" s="183"/>
      <c r="P96" s="184">
        <f>SUM(P97:P99)</f>
        <v>0</v>
      </c>
      <c r="Q96" s="183"/>
      <c r="R96" s="184">
        <f>SUM(R97:R99)</f>
        <v>9.9400000000000009E-4</v>
      </c>
      <c r="S96" s="183"/>
      <c r="T96" s="185">
        <f>SUM(T97:T99)</f>
        <v>0</v>
      </c>
      <c r="AR96" s="186" t="s">
        <v>84</v>
      </c>
      <c r="AT96" s="187" t="s">
        <v>74</v>
      </c>
      <c r="AU96" s="187" t="s">
        <v>75</v>
      </c>
      <c r="AY96" s="186" t="s">
        <v>138</v>
      </c>
      <c r="BK96" s="188">
        <f>SUM(BK97:BK99)</f>
        <v>0</v>
      </c>
    </row>
    <row r="97" spans="2:65" s="1" customFormat="1" ht="22.5" customHeight="1">
      <c r="B97" s="40"/>
      <c r="C97" s="192" t="s">
        <v>139</v>
      </c>
      <c r="D97" s="192" t="s">
        <v>141</v>
      </c>
      <c r="E97" s="193" t="s">
        <v>690</v>
      </c>
      <c r="F97" s="194" t="s">
        <v>691</v>
      </c>
      <c r="G97" s="195" t="s">
        <v>220</v>
      </c>
      <c r="H97" s="196">
        <v>22</v>
      </c>
      <c r="I97" s="197"/>
      <c r="J97" s="198">
        <f>ROUND(I97*H97,2)</f>
        <v>0</v>
      </c>
      <c r="K97" s="194" t="s">
        <v>692</v>
      </c>
      <c r="L97" s="60"/>
      <c r="M97" s="199" t="s">
        <v>22</v>
      </c>
      <c r="N97" s="200" t="s">
        <v>46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226</v>
      </c>
      <c r="AT97" s="23" t="s">
        <v>141</v>
      </c>
      <c r="AU97" s="23" t="s">
        <v>24</v>
      </c>
      <c r="AY97" s="23" t="s">
        <v>138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24</v>
      </c>
      <c r="BK97" s="203">
        <f>ROUND(I97*H97,2)</f>
        <v>0</v>
      </c>
      <c r="BL97" s="23" t="s">
        <v>226</v>
      </c>
      <c r="BM97" s="23" t="s">
        <v>693</v>
      </c>
    </row>
    <row r="98" spans="2:65" s="1" customFormat="1" ht="22.5" customHeight="1">
      <c r="B98" s="40"/>
      <c r="C98" s="245" t="s">
        <v>254</v>
      </c>
      <c r="D98" s="245" t="s">
        <v>505</v>
      </c>
      <c r="E98" s="246" t="s">
        <v>694</v>
      </c>
      <c r="F98" s="247" t="s">
        <v>695</v>
      </c>
      <c r="G98" s="248" t="s">
        <v>220</v>
      </c>
      <c r="H98" s="249">
        <v>6</v>
      </c>
      <c r="I98" s="250"/>
      <c r="J98" s="251">
        <f>ROUND(I98*H98,2)</f>
        <v>0</v>
      </c>
      <c r="K98" s="247" t="s">
        <v>678</v>
      </c>
      <c r="L98" s="252"/>
      <c r="M98" s="253" t="s">
        <v>22</v>
      </c>
      <c r="N98" s="254" t="s">
        <v>46</v>
      </c>
      <c r="O98" s="41"/>
      <c r="P98" s="201">
        <f>O98*H98</f>
        <v>0</v>
      </c>
      <c r="Q98" s="201">
        <v>9.1000000000000003E-5</v>
      </c>
      <c r="R98" s="201">
        <f>Q98*H98</f>
        <v>5.4600000000000004E-4</v>
      </c>
      <c r="S98" s="201">
        <v>0</v>
      </c>
      <c r="T98" s="202">
        <f>S98*H98</f>
        <v>0</v>
      </c>
      <c r="AR98" s="23" t="s">
        <v>332</v>
      </c>
      <c r="AT98" s="23" t="s">
        <v>505</v>
      </c>
      <c r="AU98" s="23" t="s">
        <v>24</v>
      </c>
      <c r="AY98" s="23" t="s">
        <v>138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24</v>
      </c>
      <c r="BK98" s="203">
        <f>ROUND(I98*H98,2)</f>
        <v>0</v>
      </c>
      <c r="BL98" s="23" t="s">
        <v>226</v>
      </c>
      <c r="BM98" s="23" t="s">
        <v>696</v>
      </c>
    </row>
    <row r="99" spans="2:65" s="1" customFormat="1" ht="22.5" customHeight="1">
      <c r="B99" s="40"/>
      <c r="C99" s="245" t="s">
        <v>259</v>
      </c>
      <c r="D99" s="245" t="s">
        <v>505</v>
      </c>
      <c r="E99" s="246" t="s">
        <v>697</v>
      </c>
      <c r="F99" s="247" t="s">
        <v>698</v>
      </c>
      <c r="G99" s="248" t="s">
        <v>220</v>
      </c>
      <c r="H99" s="249">
        <v>16</v>
      </c>
      <c r="I99" s="250"/>
      <c r="J99" s="251">
        <f>ROUND(I99*H99,2)</f>
        <v>0</v>
      </c>
      <c r="K99" s="247" t="s">
        <v>678</v>
      </c>
      <c r="L99" s="252"/>
      <c r="M99" s="253" t="s">
        <v>22</v>
      </c>
      <c r="N99" s="254" t="s">
        <v>46</v>
      </c>
      <c r="O99" s="41"/>
      <c r="P99" s="201">
        <f>O99*H99</f>
        <v>0</v>
      </c>
      <c r="Q99" s="201">
        <v>2.8E-5</v>
      </c>
      <c r="R99" s="201">
        <f>Q99*H99</f>
        <v>4.4799999999999999E-4</v>
      </c>
      <c r="S99" s="201">
        <v>0</v>
      </c>
      <c r="T99" s="202">
        <f>S99*H99</f>
        <v>0</v>
      </c>
      <c r="AR99" s="23" t="s">
        <v>332</v>
      </c>
      <c r="AT99" s="23" t="s">
        <v>505</v>
      </c>
      <c r="AU99" s="23" t="s">
        <v>24</v>
      </c>
      <c r="AY99" s="23" t="s">
        <v>138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24</v>
      </c>
      <c r="BK99" s="203">
        <f>ROUND(I99*H99,2)</f>
        <v>0</v>
      </c>
      <c r="BL99" s="23" t="s">
        <v>226</v>
      </c>
      <c r="BM99" s="23" t="s">
        <v>699</v>
      </c>
    </row>
    <row r="100" spans="2:65" s="10" customFormat="1" ht="37.35" customHeight="1">
      <c r="B100" s="175"/>
      <c r="C100" s="176"/>
      <c r="D100" s="189" t="s">
        <v>74</v>
      </c>
      <c r="E100" s="259" t="s">
        <v>700</v>
      </c>
      <c r="F100" s="259" t="s">
        <v>701</v>
      </c>
      <c r="G100" s="176"/>
      <c r="H100" s="176"/>
      <c r="I100" s="179"/>
      <c r="J100" s="260">
        <f>BK100</f>
        <v>0</v>
      </c>
      <c r="K100" s="176"/>
      <c r="L100" s="181"/>
      <c r="M100" s="182"/>
      <c r="N100" s="183"/>
      <c r="O100" s="183"/>
      <c r="P100" s="184">
        <f>SUM(P101:P107)</f>
        <v>0</v>
      </c>
      <c r="Q100" s="183"/>
      <c r="R100" s="184">
        <f>SUM(R101:R107)</f>
        <v>4.2629999999999994E-2</v>
      </c>
      <c r="S100" s="183"/>
      <c r="T100" s="185">
        <f>SUM(T101:T107)</f>
        <v>0</v>
      </c>
      <c r="AR100" s="186" t="s">
        <v>84</v>
      </c>
      <c r="AT100" s="187" t="s">
        <v>74</v>
      </c>
      <c r="AU100" s="187" t="s">
        <v>75</v>
      </c>
      <c r="AY100" s="186" t="s">
        <v>138</v>
      </c>
      <c r="BK100" s="188">
        <f>SUM(BK101:BK107)</f>
        <v>0</v>
      </c>
    </row>
    <row r="101" spans="2:65" s="1" customFormat="1" ht="22.5" customHeight="1">
      <c r="B101" s="40"/>
      <c r="C101" s="192" t="s">
        <v>145</v>
      </c>
      <c r="D101" s="192" t="s">
        <v>141</v>
      </c>
      <c r="E101" s="193" t="s">
        <v>702</v>
      </c>
      <c r="F101" s="194" t="s">
        <v>703</v>
      </c>
      <c r="G101" s="195" t="s">
        <v>292</v>
      </c>
      <c r="H101" s="196">
        <v>60</v>
      </c>
      <c r="I101" s="197"/>
      <c r="J101" s="198">
        <f t="shared" ref="J101:J107" si="0">ROUND(I101*H101,2)</f>
        <v>0</v>
      </c>
      <c r="K101" s="194" t="s">
        <v>692</v>
      </c>
      <c r="L101" s="60"/>
      <c r="M101" s="199" t="s">
        <v>22</v>
      </c>
      <c r="N101" s="200" t="s">
        <v>46</v>
      </c>
      <c r="O101" s="41"/>
      <c r="P101" s="201">
        <f t="shared" ref="P101:P107" si="1">O101*H101</f>
        <v>0</v>
      </c>
      <c r="Q101" s="201">
        <v>0</v>
      </c>
      <c r="R101" s="201">
        <f t="shared" ref="R101:R107" si="2">Q101*H101</f>
        <v>0</v>
      </c>
      <c r="S101" s="201">
        <v>0</v>
      </c>
      <c r="T101" s="202">
        <f t="shared" ref="T101:T107" si="3">S101*H101</f>
        <v>0</v>
      </c>
      <c r="AR101" s="23" t="s">
        <v>226</v>
      </c>
      <c r="AT101" s="23" t="s">
        <v>141</v>
      </c>
      <c r="AU101" s="23" t="s">
        <v>24</v>
      </c>
      <c r="AY101" s="23" t="s">
        <v>138</v>
      </c>
      <c r="BE101" s="203">
        <f t="shared" ref="BE101:BE107" si="4">IF(N101="základní",J101,0)</f>
        <v>0</v>
      </c>
      <c r="BF101" s="203">
        <f t="shared" ref="BF101:BF107" si="5">IF(N101="snížená",J101,0)</f>
        <v>0</v>
      </c>
      <c r="BG101" s="203">
        <f t="shared" ref="BG101:BG107" si="6">IF(N101="zákl. přenesená",J101,0)</f>
        <v>0</v>
      </c>
      <c r="BH101" s="203">
        <f t="shared" ref="BH101:BH107" si="7">IF(N101="sníž. přenesená",J101,0)</f>
        <v>0</v>
      </c>
      <c r="BI101" s="203">
        <f t="shared" ref="BI101:BI107" si="8">IF(N101="nulová",J101,0)</f>
        <v>0</v>
      </c>
      <c r="BJ101" s="23" t="s">
        <v>24</v>
      </c>
      <c r="BK101" s="203">
        <f t="shared" ref="BK101:BK107" si="9">ROUND(I101*H101,2)</f>
        <v>0</v>
      </c>
      <c r="BL101" s="23" t="s">
        <v>226</v>
      </c>
      <c r="BM101" s="23" t="s">
        <v>704</v>
      </c>
    </row>
    <row r="102" spans="2:65" s="1" customFormat="1" ht="22.5" customHeight="1">
      <c r="B102" s="40"/>
      <c r="C102" s="192" t="s">
        <v>172</v>
      </c>
      <c r="D102" s="192" t="s">
        <v>141</v>
      </c>
      <c r="E102" s="193" t="s">
        <v>705</v>
      </c>
      <c r="F102" s="194" t="s">
        <v>706</v>
      </c>
      <c r="G102" s="195" t="s">
        <v>292</v>
      </c>
      <c r="H102" s="196">
        <v>180</v>
      </c>
      <c r="I102" s="197"/>
      <c r="J102" s="198">
        <f t="shared" si="0"/>
        <v>0</v>
      </c>
      <c r="K102" s="194" t="s">
        <v>692</v>
      </c>
      <c r="L102" s="60"/>
      <c r="M102" s="199" t="s">
        <v>22</v>
      </c>
      <c r="N102" s="200" t="s">
        <v>46</v>
      </c>
      <c r="O102" s="41"/>
      <c r="P102" s="201">
        <f t="shared" si="1"/>
        <v>0</v>
      </c>
      <c r="Q102" s="201">
        <v>0</v>
      </c>
      <c r="R102" s="201">
        <f t="shared" si="2"/>
        <v>0</v>
      </c>
      <c r="S102" s="201">
        <v>0</v>
      </c>
      <c r="T102" s="202">
        <f t="shared" si="3"/>
        <v>0</v>
      </c>
      <c r="AR102" s="23" t="s">
        <v>226</v>
      </c>
      <c r="AT102" s="23" t="s">
        <v>141</v>
      </c>
      <c r="AU102" s="23" t="s">
        <v>24</v>
      </c>
      <c r="AY102" s="23" t="s">
        <v>138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23" t="s">
        <v>24</v>
      </c>
      <c r="BK102" s="203">
        <f t="shared" si="9"/>
        <v>0</v>
      </c>
      <c r="BL102" s="23" t="s">
        <v>226</v>
      </c>
      <c r="BM102" s="23" t="s">
        <v>707</v>
      </c>
    </row>
    <row r="103" spans="2:65" s="1" customFormat="1" ht="22.5" customHeight="1">
      <c r="B103" s="40"/>
      <c r="C103" s="192" t="s">
        <v>162</v>
      </c>
      <c r="D103" s="192" t="s">
        <v>141</v>
      </c>
      <c r="E103" s="193" t="s">
        <v>708</v>
      </c>
      <c r="F103" s="194" t="s">
        <v>709</v>
      </c>
      <c r="G103" s="195" t="s">
        <v>292</v>
      </c>
      <c r="H103" s="196">
        <v>90</v>
      </c>
      <c r="I103" s="197"/>
      <c r="J103" s="198">
        <f t="shared" si="0"/>
        <v>0</v>
      </c>
      <c r="K103" s="194" t="s">
        <v>678</v>
      </c>
      <c r="L103" s="60"/>
      <c r="M103" s="199" t="s">
        <v>22</v>
      </c>
      <c r="N103" s="200" t="s">
        <v>46</v>
      </c>
      <c r="O103" s="41"/>
      <c r="P103" s="201">
        <f t="shared" si="1"/>
        <v>0</v>
      </c>
      <c r="Q103" s="201">
        <v>0</v>
      </c>
      <c r="R103" s="201">
        <f t="shared" si="2"/>
        <v>0</v>
      </c>
      <c r="S103" s="201">
        <v>0</v>
      </c>
      <c r="T103" s="202">
        <f t="shared" si="3"/>
        <v>0</v>
      </c>
      <c r="AR103" s="23" t="s">
        <v>226</v>
      </c>
      <c r="AT103" s="23" t="s">
        <v>141</v>
      </c>
      <c r="AU103" s="23" t="s">
        <v>24</v>
      </c>
      <c r="AY103" s="23" t="s">
        <v>138</v>
      </c>
      <c r="BE103" s="203">
        <f t="shared" si="4"/>
        <v>0</v>
      </c>
      <c r="BF103" s="203">
        <f t="shared" si="5"/>
        <v>0</v>
      </c>
      <c r="BG103" s="203">
        <f t="shared" si="6"/>
        <v>0</v>
      </c>
      <c r="BH103" s="203">
        <f t="shared" si="7"/>
        <v>0</v>
      </c>
      <c r="BI103" s="203">
        <f t="shared" si="8"/>
        <v>0</v>
      </c>
      <c r="BJ103" s="23" t="s">
        <v>24</v>
      </c>
      <c r="BK103" s="203">
        <f t="shared" si="9"/>
        <v>0</v>
      </c>
      <c r="BL103" s="23" t="s">
        <v>226</v>
      </c>
      <c r="BM103" s="23" t="s">
        <v>710</v>
      </c>
    </row>
    <row r="104" spans="2:65" s="1" customFormat="1" ht="22.5" customHeight="1">
      <c r="B104" s="40"/>
      <c r="C104" s="245" t="s">
        <v>299</v>
      </c>
      <c r="D104" s="245" t="s">
        <v>505</v>
      </c>
      <c r="E104" s="246" t="s">
        <v>711</v>
      </c>
      <c r="F104" s="247" t="s">
        <v>712</v>
      </c>
      <c r="G104" s="248" t="s">
        <v>292</v>
      </c>
      <c r="H104" s="249">
        <v>60</v>
      </c>
      <c r="I104" s="250"/>
      <c r="J104" s="251">
        <f t="shared" si="0"/>
        <v>0</v>
      </c>
      <c r="K104" s="247" t="s">
        <v>678</v>
      </c>
      <c r="L104" s="252"/>
      <c r="M104" s="253" t="s">
        <v>22</v>
      </c>
      <c r="N104" s="254" t="s">
        <v>46</v>
      </c>
      <c r="O104" s="41"/>
      <c r="P104" s="201">
        <f t="shared" si="1"/>
        <v>0</v>
      </c>
      <c r="Q104" s="201">
        <v>9.7E-5</v>
      </c>
      <c r="R104" s="201">
        <f t="shared" si="2"/>
        <v>5.8199999999999997E-3</v>
      </c>
      <c r="S104" s="201">
        <v>0</v>
      </c>
      <c r="T104" s="202">
        <f t="shared" si="3"/>
        <v>0</v>
      </c>
      <c r="AR104" s="23" t="s">
        <v>713</v>
      </c>
      <c r="AT104" s="23" t="s">
        <v>505</v>
      </c>
      <c r="AU104" s="23" t="s">
        <v>24</v>
      </c>
      <c r="AY104" s="23" t="s">
        <v>138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23" t="s">
        <v>24</v>
      </c>
      <c r="BK104" s="203">
        <f t="shared" si="9"/>
        <v>0</v>
      </c>
      <c r="BL104" s="23" t="s">
        <v>713</v>
      </c>
      <c r="BM104" s="23" t="s">
        <v>714</v>
      </c>
    </row>
    <row r="105" spans="2:65" s="1" customFormat="1" ht="22.5" customHeight="1">
      <c r="B105" s="40"/>
      <c r="C105" s="245" t="s">
        <v>304</v>
      </c>
      <c r="D105" s="245" t="s">
        <v>505</v>
      </c>
      <c r="E105" s="246" t="s">
        <v>715</v>
      </c>
      <c r="F105" s="247" t="s">
        <v>716</v>
      </c>
      <c r="G105" s="248" t="s">
        <v>292</v>
      </c>
      <c r="H105" s="249">
        <v>180</v>
      </c>
      <c r="I105" s="250"/>
      <c r="J105" s="251">
        <f t="shared" si="0"/>
        <v>0</v>
      </c>
      <c r="K105" s="247" t="s">
        <v>678</v>
      </c>
      <c r="L105" s="252"/>
      <c r="M105" s="253" t="s">
        <v>22</v>
      </c>
      <c r="N105" s="254" t="s">
        <v>46</v>
      </c>
      <c r="O105" s="41"/>
      <c r="P105" s="201">
        <f t="shared" si="1"/>
        <v>0</v>
      </c>
      <c r="Q105" s="201">
        <v>1.17E-4</v>
      </c>
      <c r="R105" s="201">
        <f t="shared" si="2"/>
        <v>2.1059999999999999E-2</v>
      </c>
      <c r="S105" s="201">
        <v>0</v>
      </c>
      <c r="T105" s="202">
        <f t="shared" si="3"/>
        <v>0</v>
      </c>
      <c r="AR105" s="23" t="s">
        <v>713</v>
      </c>
      <c r="AT105" s="23" t="s">
        <v>505</v>
      </c>
      <c r="AU105" s="23" t="s">
        <v>24</v>
      </c>
      <c r="AY105" s="23" t="s">
        <v>138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23" t="s">
        <v>24</v>
      </c>
      <c r="BK105" s="203">
        <f t="shared" si="9"/>
        <v>0</v>
      </c>
      <c r="BL105" s="23" t="s">
        <v>713</v>
      </c>
      <c r="BM105" s="23" t="s">
        <v>717</v>
      </c>
    </row>
    <row r="106" spans="2:65" s="1" customFormat="1" ht="22.5" customHeight="1">
      <c r="B106" s="40"/>
      <c r="C106" s="245" t="s">
        <v>309</v>
      </c>
      <c r="D106" s="245" t="s">
        <v>505</v>
      </c>
      <c r="E106" s="246" t="s">
        <v>718</v>
      </c>
      <c r="F106" s="247" t="s">
        <v>719</v>
      </c>
      <c r="G106" s="248" t="s">
        <v>292</v>
      </c>
      <c r="H106" s="249">
        <v>90</v>
      </c>
      <c r="I106" s="250"/>
      <c r="J106" s="251">
        <f t="shared" si="0"/>
        <v>0</v>
      </c>
      <c r="K106" s="247" t="s">
        <v>678</v>
      </c>
      <c r="L106" s="252"/>
      <c r="M106" s="253" t="s">
        <v>22</v>
      </c>
      <c r="N106" s="254" t="s">
        <v>46</v>
      </c>
      <c r="O106" s="41"/>
      <c r="P106" s="201">
        <f t="shared" si="1"/>
        <v>0</v>
      </c>
      <c r="Q106" s="201">
        <v>1.6699999999999999E-4</v>
      </c>
      <c r="R106" s="201">
        <f t="shared" si="2"/>
        <v>1.503E-2</v>
      </c>
      <c r="S106" s="201">
        <v>0</v>
      </c>
      <c r="T106" s="202">
        <f t="shared" si="3"/>
        <v>0</v>
      </c>
      <c r="AR106" s="23" t="s">
        <v>713</v>
      </c>
      <c r="AT106" s="23" t="s">
        <v>505</v>
      </c>
      <c r="AU106" s="23" t="s">
        <v>24</v>
      </c>
      <c r="AY106" s="23" t="s">
        <v>138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23" t="s">
        <v>24</v>
      </c>
      <c r="BK106" s="203">
        <f t="shared" si="9"/>
        <v>0</v>
      </c>
      <c r="BL106" s="23" t="s">
        <v>713</v>
      </c>
      <c r="BM106" s="23" t="s">
        <v>720</v>
      </c>
    </row>
    <row r="107" spans="2:65" s="1" customFormat="1" ht="22.5" customHeight="1">
      <c r="B107" s="40"/>
      <c r="C107" s="245" t="s">
        <v>519</v>
      </c>
      <c r="D107" s="245" t="s">
        <v>505</v>
      </c>
      <c r="E107" s="246" t="s">
        <v>721</v>
      </c>
      <c r="F107" s="247" t="s">
        <v>722</v>
      </c>
      <c r="G107" s="248" t="s">
        <v>292</v>
      </c>
      <c r="H107" s="249">
        <v>20</v>
      </c>
      <c r="I107" s="250"/>
      <c r="J107" s="251">
        <f t="shared" si="0"/>
        <v>0</v>
      </c>
      <c r="K107" s="247" t="s">
        <v>678</v>
      </c>
      <c r="L107" s="252"/>
      <c r="M107" s="253" t="s">
        <v>22</v>
      </c>
      <c r="N107" s="254" t="s">
        <v>46</v>
      </c>
      <c r="O107" s="41"/>
      <c r="P107" s="201">
        <f t="shared" si="1"/>
        <v>0</v>
      </c>
      <c r="Q107" s="201">
        <v>3.6000000000000001E-5</v>
      </c>
      <c r="R107" s="201">
        <f t="shared" si="2"/>
        <v>7.2000000000000005E-4</v>
      </c>
      <c r="S107" s="201">
        <v>0</v>
      </c>
      <c r="T107" s="202">
        <f t="shared" si="3"/>
        <v>0</v>
      </c>
      <c r="AR107" s="23" t="s">
        <v>332</v>
      </c>
      <c r="AT107" s="23" t="s">
        <v>505</v>
      </c>
      <c r="AU107" s="23" t="s">
        <v>24</v>
      </c>
      <c r="AY107" s="23" t="s">
        <v>138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23" t="s">
        <v>24</v>
      </c>
      <c r="BK107" s="203">
        <f t="shared" si="9"/>
        <v>0</v>
      </c>
      <c r="BL107" s="23" t="s">
        <v>226</v>
      </c>
      <c r="BM107" s="23" t="s">
        <v>723</v>
      </c>
    </row>
    <row r="108" spans="2:65" s="10" customFormat="1" ht="37.35" customHeight="1">
      <c r="B108" s="175"/>
      <c r="C108" s="176"/>
      <c r="D108" s="189" t="s">
        <v>74</v>
      </c>
      <c r="E108" s="259" t="s">
        <v>724</v>
      </c>
      <c r="F108" s="259" t="s">
        <v>725</v>
      </c>
      <c r="G108" s="176"/>
      <c r="H108" s="176"/>
      <c r="I108" s="179"/>
      <c r="J108" s="260">
        <f>BK108</f>
        <v>0</v>
      </c>
      <c r="K108" s="176"/>
      <c r="L108" s="181"/>
      <c r="M108" s="182"/>
      <c r="N108" s="183"/>
      <c r="O108" s="183"/>
      <c r="P108" s="184">
        <f>P109</f>
        <v>0</v>
      </c>
      <c r="Q108" s="183"/>
      <c r="R108" s="184">
        <f>R109</f>
        <v>0</v>
      </c>
      <c r="S108" s="183"/>
      <c r="T108" s="185">
        <f>T109</f>
        <v>0</v>
      </c>
      <c r="AR108" s="186" t="s">
        <v>84</v>
      </c>
      <c r="AT108" s="187" t="s">
        <v>74</v>
      </c>
      <c r="AU108" s="187" t="s">
        <v>75</v>
      </c>
      <c r="AY108" s="186" t="s">
        <v>138</v>
      </c>
      <c r="BK108" s="188">
        <f>BK109</f>
        <v>0</v>
      </c>
    </row>
    <row r="109" spans="2:65" s="1" customFormat="1" ht="22.5" customHeight="1">
      <c r="B109" s="40"/>
      <c r="C109" s="192" t="s">
        <v>201</v>
      </c>
      <c r="D109" s="192" t="s">
        <v>141</v>
      </c>
      <c r="E109" s="193" t="s">
        <v>726</v>
      </c>
      <c r="F109" s="194" t="s">
        <v>727</v>
      </c>
      <c r="G109" s="195" t="s">
        <v>220</v>
      </c>
      <c r="H109" s="196">
        <v>54</v>
      </c>
      <c r="I109" s="197"/>
      <c r="J109" s="198">
        <f>ROUND(I109*H109,2)</f>
        <v>0</v>
      </c>
      <c r="K109" s="194" t="s">
        <v>692</v>
      </c>
      <c r="L109" s="60"/>
      <c r="M109" s="199" t="s">
        <v>22</v>
      </c>
      <c r="N109" s="200" t="s">
        <v>46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226</v>
      </c>
      <c r="AT109" s="23" t="s">
        <v>141</v>
      </c>
      <c r="AU109" s="23" t="s">
        <v>24</v>
      </c>
      <c r="AY109" s="23" t="s">
        <v>138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24</v>
      </c>
      <c r="BK109" s="203">
        <f>ROUND(I109*H109,2)</f>
        <v>0</v>
      </c>
      <c r="BL109" s="23" t="s">
        <v>226</v>
      </c>
      <c r="BM109" s="23" t="s">
        <v>728</v>
      </c>
    </row>
    <row r="110" spans="2:65" s="10" customFormat="1" ht="37.35" customHeight="1">
      <c r="B110" s="175"/>
      <c r="C110" s="176"/>
      <c r="D110" s="189" t="s">
        <v>74</v>
      </c>
      <c r="E110" s="259" t="s">
        <v>729</v>
      </c>
      <c r="F110" s="259" t="s">
        <v>730</v>
      </c>
      <c r="G110" s="176"/>
      <c r="H110" s="176"/>
      <c r="I110" s="179"/>
      <c r="J110" s="260">
        <f>BK110</f>
        <v>0</v>
      </c>
      <c r="K110" s="176"/>
      <c r="L110" s="181"/>
      <c r="M110" s="182"/>
      <c r="N110" s="183"/>
      <c r="O110" s="183"/>
      <c r="P110" s="184">
        <f>SUM(P111:P119)</f>
        <v>0</v>
      </c>
      <c r="Q110" s="183"/>
      <c r="R110" s="184">
        <f>SUM(R111:R119)</f>
        <v>2.032E-3</v>
      </c>
      <c r="S110" s="183"/>
      <c r="T110" s="185">
        <f>SUM(T111:T119)</f>
        <v>0</v>
      </c>
      <c r="AR110" s="186" t="s">
        <v>84</v>
      </c>
      <c r="AT110" s="187" t="s">
        <v>74</v>
      </c>
      <c r="AU110" s="187" t="s">
        <v>75</v>
      </c>
      <c r="AY110" s="186" t="s">
        <v>138</v>
      </c>
      <c r="BK110" s="188">
        <f>SUM(BK111:BK119)</f>
        <v>0</v>
      </c>
    </row>
    <row r="111" spans="2:65" s="1" customFormat="1" ht="22.5" customHeight="1">
      <c r="B111" s="40"/>
      <c r="C111" s="192" t="s">
        <v>278</v>
      </c>
      <c r="D111" s="192" t="s">
        <v>141</v>
      </c>
      <c r="E111" s="193" t="s">
        <v>731</v>
      </c>
      <c r="F111" s="194" t="s">
        <v>732</v>
      </c>
      <c r="G111" s="195" t="s">
        <v>220</v>
      </c>
      <c r="H111" s="196">
        <v>12</v>
      </c>
      <c r="I111" s="197"/>
      <c r="J111" s="198">
        <f t="shared" ref="J111:J119" si="10">ROUND(I111*H111,2)</f>
        <v>0</v>
      </c>
      <c r="K111" s="194" t="s">
        <v>678</v>
      </c>
      <c r="L111" s="60"/>
      <c r="M111" s="199" t="s">
        <v>22</v>
      </c>
      <c r="N111" s="200" t="s">
        <v>46</v>
      </c>
      <c r="O111" s="41"/>
      <c r="P111" s="201">
        <f t="shared" ref="P111:P119" si="11">O111*H111</f>
        <v>0</v>
      </c>
      <c r="Q111" s="201">
        <v>0</v>
      </c>
      <c r="R111" s="201">
        <f t="shared" ref="R111:R119" si="12">Q111*H111</f>
        <v>0</v>
      </c>
      <c r="S111" s="201">
        <v>0</v>
      </c>
      <c r="T111" s="202">
        <f t="shared" ref="T111:T119" si="13">S111*H111</f>
        <v>0</v>
      </c>
      <c r="AR111" s="23" t="s">
        <v>226</v>
      </c>
      <c r="AT111" s="23" t="s">
        <v>141</v>
      </c>
      <c r="AU111" s="23" t="s">
        <v>24</v>
      </c>
      <c r="AY111" s="23" t="s">
        <v>138</v>
      </c>
      <c r="BE111" s="203">
        <f t="shared" ref="BE111:BE119" si="14">IF(N111="základní",J111,0)</f>
        <v>0</v>
      </c>
      <c r="BF111" s="203">
        <f t="shared" ref="BF111:BF119" si="15">IF(N111="snížená",J111,0)</f>
        <v>0</v>
      </c>
      <c r="BG111" s="203">
        <f t="shared" ref="BG111:BG119" si="16">IF(N111="zákl. přenesená",J111,0)</f>
        <v>0</v>
      </c>
      <c r="BH111" s="203">
        <f t="shared" ref="BH111:BH119" si="17">IF(N111="sníž. přenesená",J111,0)</f>
        <v>0</v>
      </c>
      <c r="BI111" s="203">
        <f t="shared" ref="BI111:BI119" si="18">IF(N111="nulová",J111,0)</f>
        <v>0</v>
      </c>
      <c r="BJ111" s="23" t="s">
        <v>24</v>
      </c>
      <c r="BK111" s="203">
        <f t="shared" ref="BK111:BK119" si="19">ROUND(I111*H111,2)</f>
        <v>0</v>
      </c>
      <c r="BL111" s="23" t="s">
        <v>226</v>
      </c>
      <c r="BM111" s="23" t="s">
        <v>733</v>
      </c>
    </row>
    <row r="112" spans="2:65" s="1" customFormat="1" ht="22.5" customHeight="1">
      <c r="B112" s="40"/>
      <c r="C112" s="192" t="s">
        <v>217</v>
      </c>
      <c r="D112" s="192" t="s">
        <v>141</v>
      </c>
      <c r="E112" s="193" t="s">
        <v>734</v>
      </c>
      <c r="F112" s="194" t="s">
        <v>735</v>
      </c>
      <c r="G112" s="195" t="s">
        <v>220</v>
      </c>
      <c r="H112" s="196">
        <v>8</v>
      </c>
      <c r="I112" s="197"/>
      <c r="J112" s="198">
        <f t="shared" si="10"/>
        <v>0</v>
      </c>
      <c r="K112" s="194" t="s">
        <v>692</v>
      </c>
      <c r="L112" s="60"/>
      <c r="M112" s="199" t="s">
        <v>22</v>
      </c>
      <c r="N112" s="200" t="s">
        <v>46</v>
      </c>
      <c r="O112" s="41"/>
      <c r="P112" s="201">
        <f t="shared" si="11"/>
        <v>0</v>
      </c>
      <c r="Q112" s="201">
        <v>0</v>
      </c>
      <c r="R112" s="201">
        <f t="shared" si="12"/>
        <v>0</v>
      </c>
      <c r="S112" s="201">
        <v>0</v>
      </c>
      <c r="T112" s="202">
        <f t="shared" si="13"/>
        <v>0</v>
      </c>
      <c r="AR112" s="23" t="s">
        <v>226</v>
      </c>
      <c r="AT112" s="23" t="s">
        <v>141</v>
      </c>
      <c r="AU112" s="23" t="s">
        <v>24</v>
      </c>
      <c r="AY112" s="23" t="s">
        <v>138</v>
      </c>
      <c r="BE112" s="203">
        <f t="shared" si="14"/>
        <v>0</v>
      </c>
      <c r="BF112" s="203">
        <f t="shared" si="15"/>
        <v>0</v>
      </c>
      <c r="BG112" s="203">
        <f t="shared" si="16"/>
        <v>0</v>
      </c>
      <c r="BH112" s="203">
        <f t="shared" si="17"/>
        <v>0</v>
      </c>
      <c r="BI112" s="203">
        <f t="shared" si="18"/>
        <v>0</v>
      </c>
      <c r="BJ112" s="23" t="s">
        <v>24</v>
      </c>
      <c r="BK112" s="203">
        <f t="shared" si="19"/>
        <v>0</v>
      </c>
      <c r="BL112" s="23" t="s">
        <v>226</v>
      </c>
      <c r="BM112" s="23" t="s">
        <v>736</v>
      </c>
    </row>
    <row r="113" spans="2:65" s="1" customFormat="1" ht="22.5" customHeight="1">
      <c r="B113" s="40"/>
      <c r="C113" s="192" t="s">
        <v>10</v>
      </c>
      <c r="D113" s="192" t="s">
        <v>141</v>
      </c>
      <c r="E113" s="193" t="s">
        <v>737</v>
      </c>
      <c r="F113" s="194" t="s">
        <v>738</v>
      </c>
      <c r="G113" s="195" t="s">
        <v>220</v>
      </c>
      <c r="H113" s="196">
        <v>2</v>
      </c>
      <c r="I113" s="197"/>
      <c r="J113" s="198">
        <f t="shared" si="10"/>
        <v>0</v>
      </c>
      <c r="K113" s="194" t="s">
        <v>692</v>
      </c>
      <c r="L113" s="60"/>
      <c r="M113" s="199" t="s">
        <v>22</v>
      </c>
      <c r="N113" s="200" t="s">
        <v>46</v>
      </c>
      <c r="O113" s="41"/>
      <c r="P113" s="201">
        <f t="shared" si="11"/>
        <v>0</v>
      </c>
      <c r="Q113" s="201">
        <v>0</v>
      </c>
      <c r="R113" s="201">
        <f t="shared" si="12"/>
        <v>0</v>
      </c>
      <c r="S113" s="201">
        <v>0</v>
      </c>
      <c r="T113" s="202">
        <f t="shared" si="13"/>
        <v>0</v>
      </c>
      <c r="AR113" s="23" t="s">
        <v>226</v>
      </c>
      <c r="AT113" s="23" t="s">
        <v>141</v>
      </c>
      <c r="AU113" s="23" t="s">
        <v>24</v>
      </c>
      <c r="AY113" s="23" t="s">
        <v>138</v>
      </c>
      <c r="BE113" s="203">
        <f t="shared" si="14"/>
        <v>0</v>
      </c>
      <c r="BF113" s="203">
        <f t="shared" si="15"/>
        <v>0</v>
      </c>
      <c r="BG113" s="203">
        <f t="shared" si="16"/>
        <v>0</v>
      </c>
      <c r="BH113" s="203">
        <f t="shared" si="17"/>
        <v>0</v>
      </c>
      <c r="BI113" s="203">
        <f t="shared" si="18"/>
        <v>0</v>
      </c>
      <c r="BJ113" s="23" t="s">
        <v>24</v>
      </c>
      <c r="BK113" s="203">
        <f t="shared" si="19"/>
        <v>0</v>
      </c>
      <c r="BL113" s="23" t="s">
        <v>226</v>
      </c>
      <c r="BM113" s="23" t="s">
        <v>739</v>
      </c>
    </row>
    <row r="114" spans="2:65" s="1" customFormat="1" ht="22.5" customHeight="1">
      <c r="B114" s="40"/>
      <c r="C114" s="192" t="s">
        <v>432</v>
      </c>
      <c r="D114" s="192" t="s">
        <v>141</v>
      </c>
      <c r="E114" s="193" t="s">
        <v>740</v>
      </c>
      <c r="F114" s="194" t="s">
        <v>741</v>
      </c>
      <c r="G114" s="195" t="s">
        <v>220</v>
      </c>
      <c r="H114" s="196">
        <v>6</v>
      </c>
      <c r="I114" s="197"/>
      <c r="J114" s="198">
        <f t="shared" si="10"/>
        <v>0</v>
      </c>
      <c r="K114" s="194" t="s">
        <v>692</v>
      </c>
      <c r="L114" s="60"/>
      <c r="M114" s="199" t="s">
        <v>22</v>
      </c>
      <c r="N114" s="200" t="s">
        <v>46</v>
      </c>
      <c r="O114" s="41"/>
      <c r="P114" s="201">
        <f t="shared" si="11"/>
        <v>0</v>
      </c>
      <c r="Q114" s="201">
        <v>0</v>
      </c>
      <c r="R114" s="201">
        <f t="shared" si="12"/>
        <v>0</v>
      </c>
      <c r="S114" s="201">
        <v>0</v>
      </c>
      <c r="T114" s="202">
        <f t="shared" si="13"/>
        <v>0</v>
      </c>
      <c r="AR114" s="23" t="s">
        <v>226</v>
      </c>
      <c r="AT114" s="23" t="s">
        <v>141</v>
      </c>
      <c r="AU114" s="23" t="s">
        <v>24</v>
      </c>
      <c r="AY114" s="23" t="s">
        <v>138</v>
      </c>
      <c r="BE114" s="203">
        <f t="shared" si="14"/>
        <v>0</v>
      </c>
      <c r="BF114" s="203">
        <f t="shared" si="15"/>
        <v>0</v>
      </c>
      <c r="BG114" s="203">
        <f t="shared" si="16"/>
        <v>0</v>
      </c>
      <c r="BH114" s="203">
        <f t="shared" si="17"/>
        <v>0</v>
      </c>
      <c r="BI114" s="203">
        <f t="shared" si="18"/>
        <v>0</v>
      </c>
      <c r="BJ114" s="23" t="s">
        <v>24</v>
      </c>
      <c r="BK114" s="203">
        <f t="shared" si="19"/>
        <v>0</v>
      </c>
      <c r="BL114" s="23" t="s">
        <v>226</v>
      </c>
      <c r="BM114" s="23" t="s">
        <v>742</v>
      </c>
    </row>
    <row r="115" spans="2:65" s="1" customFormat="1" ht="22.5" customHeight="1">
      <c r="B115" s="40"/>
      <c r="C115" s="245" t="s">
        <v>284</v>
      </c>
      <c r="D115" s="245" t="s">
        <v>505</v>
      </c>
      <c r="E115" s="246" t="s">
        <v>743</v>
      </c>
      <c r="F115" s="247" t="s">
        <v>744</v>
      </c>
      <c r="G115" s="248" t="s">
        <v>220</v>
      </c>
      <c r="H115" s="249">
        <v>12</v>
      </c>
      <c r="I115" s="250"/>
      <c r="J115" s="251">
        <f t="shared" si="10"/>
        <v>0</v>
      </c>
      <c r="K115" s="247" t="s">
        <v>678</v>
      </c>
      <c r="L115" s="252"/>
      <c r="M115" s="253" t="s">
        <v>22</v>
      </c>
      <c r="N115" s="254" t="s">
        <v>46</v>
      </c>
      <c r="O115" s="41"/>
      <c r="P115" s="201">
        <f t="shared" si="11"/>
        <v>0</v>
      </c>
      <c r="Q115" s="201">
        <v>5.0000000000000002E-5</v>
      </c>
      <c r="R115" s="201">
        <f t="shared" si="12"/>
        <v>6.0000000000000006E-4</v>
      </c>
      <c r="S115" s="201">
        <v>0</v>
      </c>
      <c r="T115" s="202">
        <f t="shared" si="13"/>
        <v>0</v>
      </c>
      <c r="AR115" s="23" t="s">
        <v>332</v>
      </c>
      <c r="AT115" s="23" t="s">
        <v>505</v>
      </c>
      <c r="AU115" s="23" t="s">
        <v>24</v>
      </c>
      <c r="AY115" s="23" t="s">
        <v>138</v>
      </c>
      <c r="BE115" s="203">
        <f t="shared" si="14"/>
        <v>0</v>
      </c>
      <c r="BF115" s="203">
        <f t="shared" si="15"/>
        <v>0</v>
      </c>
      <c r="BG115" s="203">
        <f t="shared" si="16"/>
        <v>0</v>
      </c>
      <c r="BH115" s="203">
        <f t="shared" si="17"/>
        <v>0</v>
      </c>
      <c r="BI115" s="203">
        <f t="shared" si="18"/>
        <v>0</v>
      </c>
      <c r="BJ115" s="23" t="s">
        <v>24</v>
      </c>
      <c r="BK115" s="203">
        <f t="shared" si="19"/>
        <v>0</v>
      </c>
      <c r="BL115" s="23" t="s">
        <v>226</v>
      </c>
      <c r="BM115" s="23" t="s">
        <v>745</v>
      </c>
    </row>
    <row r="116" spans="2:65" s="1" customFormat="1" ht="22.5" customHeight="1">
      <c r="B116" s="40"/>
      <c r="C116" s="245" t="s">
        <v>236</v>
      </c>
      <c r="D116" s="245" t="s">
        <v>505</v>
      </c>
      <c r="E116" s="246" t="s">
        <v>746</v>
      </c>
      <c r="F116" s="247" t="s">
        <v>747</v>
      </c>
      <c r="G116" s="248" t="s">
        <v>220</v>
      </c>
      <c r="H116" s="249">
        <v>10</v>
      </c>
      <c r="I116" s="250"/>
      <c r="J116" s="251">
        <f t="shared" si="10"/>
        <v>0</v>
      </c>
      <c r="K116" s="247" t="s">
        <v>692</v>
      </c>
      <c r="L116" s="252"/>
      <c r="M116" s="253" t="s">
        <v>22</v>
      </c>
      <c r="N116" s="254" t="s">
        <v>46</v>
      </c>
      <c r="O116" s="41"/>
      <c r="P116" s="201">
        <f t="shared" si="11"/>
        <v>0</v>
      </c>
      <c r="Q116" s="201">
        <v>6.0000000000000002E-5</v>
      </c>
      <c r="R116" s="201">
        <f t="shared" si="12"/>
        <v>6.0000000000000006E-4</v>
      </c>
      <c r="S116" s="201">
        <v>0</v>
      </c>
      <c r="T116" s="202">
        <f t="shared" si="13"/>
        <v>0</v>
      </c>
      <c r="AR116" s="23" t="s">
        <v>332</v>
      </c>
      <c r="AT116" s="23" t="s">
        <v>505</v>
      </c>
      <c r="AU116" s="23" t="s">
        <v>24</v>
      </c>
      <c r="AY116" s="23" t="s">
        <v>138</v>
      </c>
      <c r="BE116" s="203">
        <f t="shared" si="14"/>
        <v>0</v>
      </c>
      <c r="BF116" s="203">
        <f t="shared" si="15"/>
        <v>0</v>
      </c>
      <c r="BG116" s="203">
        <f t="shared" si="16"/>
        <v>0</v>
      </c>
      <c r="BH116" s="203">
        <f t="shared" si="17"/>
        <v>0</v>
      </c>
      <c r="BI116" s="203">
        <f t="shared" si="18"/>
        <v>0</v>
      </c>
      <c r="BJ116" s="23" t="s">
        <v>24</v>
      </c>
      <c r="BK116" s="203">
        <f t="shared" si="19"/>
        <v>0</v>
      </c>
      <c r="BL116" s="23" t="s">
        <v>226</v>
      </c>
      <c r="BM116" s="23" t="s">
        <v>748</v>
      </c>
    </row>
    <row r="117" spans="2:65" s="1" customFormat="1" ht="22.5" customHeight="1">
      <c r="B117" s="40"/>
      <c r="C117" s="245" t="s">
        <v>428</v>
      </c>
      <c r="D117" s="245" t="s">
        <v>505</v>
      </c>
      <c r="E117" s="246" t="s">
        <v>749</v>
      </c>
      <c r="F117" s="247" t="s">
        <v>750</v>
      </c>
      <c r="G117" s="248" t="s">
        <v>220</v>
      </c>
      <c r="H117" s="249">
        <v>6</v>
      </c>
      <c r="I117" s="250"/>
      <c r="J117" s="251">
        <f t="shared" si="10"/>
        <v>0</v>
      </c>
      <c r="K117" s="247" t="s">
        <v>22</v>
      </c>
      <c r="L117" s="252"/>
      <c r="M117" s="253" t="s">
        <v>22</v>
      </c>
      <c r="N117" s="254" t="s">
        <v>46</v>
      </c>
      <c r="O117" s="41"/>
      <c r="P117" s="201">
        <f t="shared" si="11"/>
        <v>0</v>
      </c>
      <c r="Q117" s="201">
        <v>1E-4</v>
      </c>
      <c r="R117" s="201">
        <f t="shared" si="12"/>
        <v>6.0000000000000006E-4</v>
      </c>
      <c r="S117" s="201">
        <v>0</v>
      </c>
      <c r="T117" s="202">
        <f t="shared" si="13"/>
        <v>0</v>
      </c>
      <c r="AR117" s="23" t="s">
        <v>332</v>
      </c>
      <c r="AT117" s="23" t="s">
        <v>505</v>
      </c>
      <c r="AU117" s="23" t="s">
        <v>24</v>
      </c>
      <c r="AY117" s="23" t="s">
        <v>138</v>
      </c>
      <c r="BE117" s="203">
        <f t="shared" si="14"/>
        <v>0</v>
      </c>
      <c r="BF117" s="203">
        <f t="shared" si="15"/>
        <v>0</v>
      </c>
      <c r="BG117" s="203">
        <f t="shared" si="16"/>
        <v>0</v>
      </c>
      <c r="BH117" s="203">
        <f t="shared" si="17"/>
        <v>0</v>
      </c>
      <c r="BI117" s="203">
        <f t="shared" si="18"/>
        <v>0</v>
      </c>
      <c r="BJ117" s="23" t="s">
        <v>24</v>
      </c>
      <c r="BK117" s="203">
        <f t="shared" si="19"/>
        <v>0</v>
      </c>
      <c r="BL117" s="23" t="s">
        <v>226</v>
      </c>
      <c r="BM117" s="23" t="s">
        <v>751</v>
      </c>
    </row>
    <row r="118" spans="2:65" s="1" customFormat="1" ht="22.5" customHeight="1">
      <c r="B118" s="40"/>
      <c r="C118" s="245" t="s">
        <v>440</v>
      </c>
      <c r="D118" s="245" t="s">
        <v>505</v>
      </c>
      <c r="E118" s="246" t="s">
        <v>752</v>
      </c>
      <c r="F118" s="247" t="s">
        <v>753</v>
      </c>
      <c r="G118" s="248" t="s">
        <v>220</v>
      </c>
      <c r="H118" s="249">
        <v>6</v>
      </c>
      <c r="I118" s="250"/>
      <c r="J118" s="251">
        <f t="shared" si="10"/>
        <v>0</v>
      </c>
      <c r="K118" s="247" t="s">
        <v>22</v>
      </c>
      <c r="L118" s="252"/>
      <c r="M118" s="253" t="s">
        <v>22</v>
      </c>
      <c r="N118" s="254" t="s">
        <v>46</v>
      </c>
      <c r="O118" s="41"/>
      <c r="P118" s="201">
        <f t="shared" si="11"/>
        <v>0</v>
      </c>
      <c r="Q118" s="201">
        <v>0</v>
      </c>
      <c r="R118" s="201">
        <f t="shared" si="12"/>
        <v>0</v>
      </c>
      <c r="S118" s="201">
        <v>0</v>
      </c>
      <c r="T118" s="202">
        <f t="shared" si="13"/>
        <v>0</v>
      </c>
      <c r="AR118" s="23" t="s">
        <v>332</v>
      </c>
      <c r="AT118" s="23" t="s">
        <v>505</v>
      </c>
      <c r="AU118" s="23" t="s">
        <v>24</v>
      </c>
      <c r="AY118" s="23" t="s">
        <v>138</v>
      </c>
      <c r="BE118" s="203">
        <f t="shared" si="14"/>
        <v>0</v>
      </c>
      <c r="BF118" s="203">
        <f t="shared" si="15"/>
        <v>0</v>
      </c>
      <c r="BG118" s="203">
        <f t="shared" si="16"/>
        <v>0</v>
      </c>
      <c r="BH118" s="203">
        <f t="shared" si="17"/>
        <v>0</v>
      </c>
      <c r="BI118" s="203">
        <f t="shared" si="18"/>
        <v>0</v>
      </c>
      <c r="BJ118" s="23" t="s">
        <v>24</v>
      </c>
      <c r="BK118" s="203">
        <f t="shared" si="19"/>
        <v>0</v>
      </c>
      <c r="BL118" s="23" t="s">
        <v>226</v>
      </c>
      <c r="BM118" s="23" t="s">
        <v>754</v>
      </c>
    </row>
    <row r="119" spans="2:65" s="1" customFormat="1" ht="22.5" customHeight="1">
      <c r="B119" s="40"/>
      <c r="C119" s="245" t="s">
        <v>407</v>
      </c>
      <c r="D119" s="245" t="s">
        <v>505</v>
      </c>
      <c r="E119" s="246" t="s">
        <v>755</v>
      </c>
      <c r="F119" s="247" t="s">
        <v>756</v>
      </c>
      <c r="G119" s="248" t="s">
        <v>220</v>
      </c>
      <c r="H119" s="249">
        <v>2</v>
      </c>
      <c r="I119" s="250"/>
      <c r="J119" s="251">
        <f t="shared" si="10"/>
        <v>0</v>
      </c>
      <c r="K119" s="247" t="s">
        <v>22</v>
      </c>
      <c r="L119" s="252"/>
      <c r="M119" s="253" t="s">
        <v>22</v>
      </c>
      <c r="N119" s="254" t="s">
        <v>46</v>
      </c>
      <c r="O119" s="41"/>
      <c r="P119" s="201">
        <f t="shared" si="11"/>
        <v>0</v>
      </c>
      <c r="Q119" s="201">
        <v>1.16E-4</v>
      </c>
      <c r="R119" s="201">
        <f t="shared" si="12"/>
        <v>2.32E-4</v>
      </c>
      <c r="S119" s="201">
        <v>0</v>
      </c>
      <c r="T119" s="202">
        <f t="shared" si="13"/>
        <v>0</v>
      </c>
      <c r="AR119" s="23" t="s">
        <v>332</v>
      </c>
      <c r="AT119" s="23" t="s">
        <v>505</v>
      </c>
      <c r="AU119" s="23" t="s">
        <v>24</v>
      </c>
      <c r="AY119" s="23" t="s">
        <v>138</v>
      </c>
      <c r="BE119" s="203">
        <f t="shared" si="14"/>
        <v>0</v>
      </c>
      <c r="BF119" s="203">
        <f t="shared" si="15"/>
        <v>0</v>
      </c>
      <c r="BG119" s="203">
        <f t="shared" si="16"/>
        <v>0</v>
      </c>
      <c r="BH119" s="203">
        <f t="shared" si="17"/>
        <v>0</v>
      </c>
      <c r="BI119" s="203">
        <f t="shared" si="18"/>
        <v>0</v>
      </c>
      <c r="BJ119" s="23" t="s">
        <v>24</v>
      </c>
      <c r="BK119" s="203">
        <f t="shared" si="19"/>
        <v>0</v>
      </c>
      <c r="BL119" s="23" t="s">
        <v>226</v>
      </c>
      <c r="BM119" s="23" t="s">
        <v>757</v>
      </c>
    </row>
    <row r="120" spans="2:65" s="10" customFormat="1" ht="37.35" customHeight="1">
      <c r="B120" s="175"/>
      <c r="C120" s="176"/>
      <c r="D120" s="189" t="s">
        <v>74</v>
      </c>
      <c r="E120" s="259" t="s">
        <v>758</v>
      </c>
      <c r="F120" s="259" t="s">
        <v>759</v>
      </c>
      <c r="G120" s="176"/>
      <c r="H120" s="176"/>
      <c r="I120" s="179"/>
      <c r="J120" s="260">
        <f>BK120</f>
        <v>0</v>
      </c>
      <c r="K120" s="176"/>
      <c r="L120" s="181"/>
      <c r="M120" s="182"/>
      <c r="N120" s="183"/>
      <c r="O120" s="183"/>
      <c r="P120" s="184">
        <f>SUM(P121:P125)</f>
        <v>0</v>
      </c>
      <c r="Q120" s="183"/>
      <c r="R120" s="184">
        <f>SUM(R121:R125)</f>
        <v>0.13439999999999999</v>
      </c>
      <c r="S120" s="183"/>
      <c r="T120" s="185">
        <f>SUM(T121:T125)</f>
        <v>0</v>
      </c>
      <c r="AR120" s="186" t="s">
        <v>84</v>
      </c>
      <c r="AT120" s="187" t="s">
        <v>74</v>
      </c>
      <c r="AU120" s="187" t="s">
        <v>75</v>
      </c>
      <c r="AY120" s="186" t="s">
        <v>138</v>
      </c>
      <c r="BK120" s="188">
        <f>SUM(BK121:BK125)</f>
        <v>0</v>
      </c>
    </row>
    <row r="121" spans="2:65" s="1" customFormat="1" ht="22.5" customHeight="1">
      <c r="B121" s="40"/>
      <c r="C121" s="245" t="s">
        <v>9</v>
      </c>
      <c r="D121" s="245" t="s">
        <v>505</v>
      </c>
      <c r="E121" s="246" t="s">
        <v>760</v>
      </c>
      <c r="F121" s="247" t="s">
        <v>761</v>
      </c>
      <c r="G121" s="248" t="s">
        <v>220</v>
      </c>
      <c r="H121" s="249">
        <v>8</v>
      </c>
      <c r="I121" s="250"/>
      <c r="J121" s="251">
        <f>ROUND(I121*H121,2)</f>
        <v>0</v>
      </c>
      <c r="K121" s="247" t="s">
        <v>692</v>
      </c>
      <c r="L121" s="252"/>
      <c r="M121" s="253" t="s">
        <v>22</v>
      </c>
      <c r="N121" s="254" t="s">
        <v>46</v>
      </c>
      <c r="O121" s="41"/>
      <c r="P121" s="201">
        <f>O121*H121</f>
        <v>0</v>
      </c>
      <c r="Q121" s="201">
        <v>8.3999999999999995E-3</v>
      </c>
      <c r="R121" s="201">
        <f>Q121*H121</f>
        <v>6.7199999999999996E-2</v>
      </c>
      <c r="S121" s="201">
        <v>0</v>
      </c>
      <c r="T121" s="202">
        <f>S121*H121</f>
        <v>0</v>
      </c>
      <c r="AR121" s="23" t="s">
        <v>332</v>
      </c>
      <c r="AT121" s="23" t="s">
        <v>505</v>
      </c>
      <c r="AU121" s="23" t="s">
        <v>24</v>
      </c>
      <c r="AY121" s="23" t="s">
        <v>138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24</v>
      </c>
      <c r="BK121" s="203">
        <f>ROUND(I121*H121,2)</f>
        <v>0</v>
      </c>
      <c r="BL121" s="23" t="s">
        <v>226</v>
      </c>
      <c r="BM121" s="23" t="s">
        <v>762</v>
      </c>
    </row>
    <row r="122" spans="2:65" s="1" customFormat="1" ht="22.5" customHeight="1">
      <c r="B122" s="40"/>
      <c r="C122" s="245" t="s">
        <v>446</v>
      </c>
      <c r="D122" s="245" t="s">
        <v>505</v>
      </c>
      <c r="E122" s="246" t="s">
        <v>763</v>
      </c>
      <c r="F122" s="247" t="s">
        <v>764</v>
      </c>
      <c r="G122" s="248" t="s">
        <v>220</v>
      </c>
      <c r="H122" s="249">
        <v>8</v>
      </c>
      <c r="I122" s="250"/>
      <c r="J122" s="251">
        <f>ROUND(I122*H122,2)</f>
        <v>0</v>
      </c>
      <c r="K122" s="247" t="s">
        <v>22</v>
      </c>
      <c r="L122" s="252"/>
      <c r="M122" s="253" t="s">
        <v>22</v>
      </c>
      <c r="N122" s="254" t="s">
        <v>46</v>
      </c>
      <c r="O122" s="41"/>
      <c r="P122" s="201">
        <f>O122*H122</f>
        <v>0</v>
      </c>
      <c r="Q122" s="201">
        <v>8.3999999999999995E-3</v>
      </c>
      <c r="R122" s="201">
        <f>Q122*H122</f>
        <v>6.7199999999999996E-2</v>
      </c>
      <c r="S122" s="201">
        <v>0</v>
      </c>
      <c r="T122" s="202">
        <f>S122*H122</f>
        <v>0</v>
      </c>
      <c r="AR122" s="23" t="s">
        <v>332</v>
      </c>
      <c r="AT122" s="23" t="s">
        <v>505</v>
      </c>
      <c r="AU122" s="23" t="s">
        <v>24</v>
      </c>
      <c r="AY122" s="23" t="s">
        <v>138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24</v>
      </c>
      <c r="BK122" s="203">
        <f>ROUND(I122*H122,2)</f>
        <v>0</v>
      </c>
      <c r="BL122" s="23" t="s">
        <v>226</v>
      </c>
      <c r="BM122" s="23" t="s">
        <v>765</v>
      </c>
    </row>
    <row r="123" spans="2:65" s="1" customFormat="1" ht="22.5" customHeight="1">
      <c r="B123" s="40"/>
      <c r="C123" s="192" t="s">
        <v>452</v>
      </c>
      <c r="D123" s="192" t="s">
        <v>141</v>
      </c>
      <c r="E123" s="193" t="s">
        <v>766</v>
      </c>
      <c r="F123" s="194" t="s">
        <v>767</v>
      </c>
      <c r="G123" s="195" t="s">
        <v>220</v>
      </c>
      <c r="H123" s="196">
        <v>16</v>
      </c>
      <c r="I123" s="197"/>
      <c r="J123" s="198">
        <f>ROUND(I123*H123,2)</f>
        <v>0</v>
      </c>
      <c r="K123" s="194" t="s">
        <v>692</v>
      </c>
      <c r="L123" s="60"/>
      <c r="M123" s="199" t="s">
        <v>22</v>
      </c>
      <c r="N123" s="200" t="s">
        <v>46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226</v>
      </c>
      <c r="AT123" s="23" t="s">
        <v>141</v>
      </c>
      <c r="AU123" s="23" t="s">
        <v>24</v>
      </c>
      <c r="AY123" s="23" t="s">
        <v>138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24</v>
      </c>
      <c r="BK123" s="203">
        <f>ROUND(I123*H123,2)</f>
        <v>0</v>
      </c>
      <c r="BL123" s="23" t="s">
        <v>226</v>
      </c>
      <c r="BM123" s="23" t="s">
        <v>768</v>
      </c>
    </row>
    <row r="124" spans="2:65" s="1" customFormat="1" ht="22.5" customHeight="1">
      <c r="B124" s="40"/>
      <c r="C124" s="192" t="s">
        <v>289</v>
      </c>
      <c r="D124" s="192" t="s">
        <v>141</v>
      </c>
      <c r="E124" s="193" t="s">
        <v>769</v>
      </c>
      <c r="F124" s="194" t="s">
        <v>770</v>
      </c>
      <c r="G124" s="195" t="s">
        <v>410</v>
      </c>
      <c r="H124" s="196">
        <v>1</v>
      </c>
      <c r="I124" s="197"/>
      <c r="J124" s="198">
        <f>ROUND(I124*H124,2)</f>
        <v>0</v>
      </c>
      <c r="K124" s="194" t="s">
        <v>692</v>
      </c>
      <c r="L124" s="60"/>
      <c r="M124" s="199" t="s">
        <v>22</v>
      </c>
      <c r="N124" s="200" t="s">
        <v>46</v>
      </c>
      <c r="O124" s="4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3" t="s">
        <v>226</v>
      </c>
      <c r="AT124" s="23" t="s">
        <v>141</v>
      </c>
      <c r="AU124" s="23" t="s">
        <v>24</v>
      </c>
      <c r="AY124" s="23" t="s">
        <v>138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24</v>
      </c>
      <c r="BK124" s="203">
        <f>ROUND(I124*H124,2)</f>
        <v>0</v>
      </c>
      <c r="BL124" s="23" t="s">
        <v>226</v>
      </c>
      <c r="BM124" s="23" t="s">
        <v>771</v>
      </c>
    </row>
    <row r="125" spans="2:65" s="1" customFormat="1" ht="22.5" customHeight="1">
      <c r="B125" s="40"/>
      <c r="C125" s="192" t="s">
        <v>294</v>
      </c>
      <c r="D125" s="192" t="s">
        <v>141</v>
      </c>
      <c r="E125" s="193" t="s">
        <v>772</v>
      </c>
      <c r="F125" s="194" t="s">
        <v>773</v>
      </c>
      <c r="G125" s="195" t="s">
        <v>410</v>
      </c>
      <c r="H125" s="196">
        <v>1</v>
      </c>
      <c r="I125" s="197"/>
      <c r="J125" s="198">
        <f>ROUND(I125*H125,2)</f>
        <v>0</v>
      </c>
      <c r="K125" s="194" t="s">
        <v>678</v>
      </c>
      <c r="L125" s="60"/>
      <c r="M125" s="199" t="s">
        <v>22</v>
      </c>
      <c r="N125" s="200" t="s">
        <v>46</v>
      </c>
      <c r="O125" s="4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3" t="s">
        <v>226</v>
      </c>
      <c r="AT125" s="23" t="s">
        <v>141</v>
      </c>
      <c r="AU125" s="23" t="s">
        <v>24</v>
      </c>
      <c r="AY125" s="23" t="s">
        <v>138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24</v>
      </c>
      <c r="BK125" s="203">
        <f>ROUND(I125*H125,2)</f>
        <v>0</v>
      </c>
      <c r="BL125" s="23" t="s">
        <v>226</v>
      </c>
      <c r="BM125" s="23" t="s">
        <v>774</v>
      </c>
    </row>
    <row r="126" spans="2:65" s="10" customFormat="1" ht="37.35" customHeight="1">
      <c r="B126" s="175"/>
      <c r="C126" s="176"/>
      <c r="D126" s="177" t="s">
        <v>74</v>
      </c>
      <c r="E126" s="178" t="s">
        <v>395</v>
      </c>
      <c r="F126" s="178" t="s">
        <v>396</v>
      </c>
      <c r="G126" s="176"/>
      <c r="H126" s="176"/>
      <c r="I126" s="179"/>
      <c r="J126" s="180">
        <f>BK126</f>
        <v>0</v>
      </c>
      <c r="K126" s="176"/>
      <c r="L126" s="181"/>
      <c r="M126" s="182"/>
      <c r="N126" s="183"/>
      <c r="O126" s="183"/>
      <c r="P126" s="184">
        <f>P127</f>
        <v>0</v>
      </c>
      <c r="Q126" s="183"/>
      <c r="R126" s="184">
        <f>R127</f>
        <v>6.4000000000000003E-3</v>
      </c>
      <c r="S126" s="183"/>
      <c r="T126" s="185">
        <f>T127</f>
        <v>0</v>
      </c>
      <c r="AR126" s="186" t="s">
        <v>84</v>
      </c>
      <c r="AT126" s="187" t="s">
        <v>74</v>
      </c>
      <c r="AU126" s="187" t="s">
        <v>75</v>
      </c>
      <c r="AY126" s="186" t="s">
        <v>138</v>
      </c>
      <c r="BK126" s="188">
        <f>BK127</f>
        <v>0</v>
      </c>
    </row>
    <row r="127" spans="2:65" s="10" customFormat="1" ht="19.899999999999999" customHeight="1">
      <c r="B127" s="175"/>
      <c r="C127" s="176"/>
      <c r="D127" s="189" t="s">
        <v>74</v>
      </c>
      <c r="E127" s="190" t="s">
        <v>775</v>
      </c>
      <c r="F127" s="190" t="s">
        <v>776</v>
      </c>
      <c r="G127" s="176"/>
      <c r="H127" s="176"/>
      <c r="I127" s="179"/>
      <c r="J127" s="191">
        <f>BK127</f>
        <v>0</v>
      </c>
      <c r="K127" s="176"/>
      <c r="L127" s="181"/>
      <c r="M127" s="182"/>
      <c r="N127" s="183"/>
      <c r="O127" s="183"/>
      <c r="P127" s="184">
        <f>SUM(P128:P134)</f>
        <v>0</v>
      </c>
      <c r="Q127" s="183"/>
      <c r="R127" s="184">
        <f>SUM(R128:R134)</f>
        <v>6.4000000000000003E-3</v>
      </c>
      <c r="S127" s="183"/>
      <c r="T127" s="185">
        <f>SUM(T128:T134)</f>
        <v>0</v>
      </c>
      <c r="AR127" s="186" t="s">
        <v>84</v>
      </c>
      <c r="AT127" s="187" t="s">
        <v>74</v>
      </c>
      <c r="AU127" s="187" t="s">
        <v>24</v>
      </c>
      <c r="AY127" s="186" t="s">
        <v>138</v>
      </c>
      <c r="BK127" s="188">
        <f>SUM(BK128:BK134)</f>
        <v>0</v>
      </c>
    </row>
    <row r="128" spans="2:65" s="1" customFormat="1" ht="22.5" customHeight="1">
      <c r="B128" s="40"/>
      <c r="C128" s="192" t="s">
        <v>458</v>
      </c>
      <c r="D128" s="192" t="s">
        <v>141</v>
      </c>
      <c r="E128" s="193" t="s">
        <v>777</v>
      </c>
      <c r="F128" s="194" t="s">
        <v>778</v>
      </c>
      <c r="G128" s="195" t="s">
        <v>779</v>
      </c>
      <c r="H128" s="196">
        <v>9</v>
      </c>
      <c r="I128" s="197"/>
      <c r="J128" s="198">
        <f t="shared" ref="J128:J134" si="20">ROUND(I128*H128,2)</f>
        <v>0</v>
      </c>
      <c r="K128" s="194" t="s">
        <v>22</v>
      </c>
      <c r="L128" s="60"/>
      <c r="M128" s="199" t="s">
        <v>22</v>
      </c>
      <c r="N128" s="200" t="s">
        <v>46</v>
      </c>
      <c r="O128" s="41"/>
      <c r="P128" s="201">
        <f t="shared" ref="P128:P134" si="21">O128*H128</f>
        <v>0</v>
      </c>
      <c r="Q128" s="201">
        <v>0</v>
      </c>
      <c r="R128" s="201">
        <f t="shared" ref="R128:R134" si="22">Q128*H128</f>
        <v>0</v>
      </c>
      <c r="S128" s="201">
        <v>0</v>
      </c>
      <c r="T128" s="202">
        <f t="shared" ref="T128:T134" si="23">S128*H128</f>
        <v>0</v>
      </c>
      <c r="AR128" s="23" t="s">
        <v>226</v>
      </c>
      <c r="AT128" s="23" t="s">
        <v>141</v>
      </c>
      <c r="AU128" s="23" t="s">
        <v>84</v>
      </c>
      <c r="AY128" s="23" t="s">
        <v>138</v>
      </c>
      <c r="BE128" s="203">
        <f t="shared" ref="BE128:BE134" si="24">IF(N128="základní",J128,0)</f>
        <v>0</v>
      </c>
      <c r="BF128" s="203">
        <f t="shared" ref="BF128:BF134" si="25">IF(N128="snížená",J128,0)</f>
        <v>0</v>
      </c>
      <c r="BG128" s="203">
        <f t="shared" ref="BG128:BG134" si="26">IF(N128="zákl. přenesená",J128,0)</f>
        <v>0</v>
      </c>
      <c r="BH128" s="203">
        <f t="shared" ref="BH128:BH134" si="27">IF(N128="sníž. přenesená",J128,0)</f>
        <v>0</v>
      </c>
      <c r="BI128" s="203">
        <f t="shared" ref="BI128:BI134" si="28">IF(N128="nulová",J128,0)</f>
        <v>0</v>
      </c>
      <c r="BJ128" s="23" t="s">
        <v>24</v>
      </c>
      <c r="BK128" s="203">
        <f t="shared" ref="BK128:BK134" si="29">ROUND(I128*H128,2)</f>
        <v>0</v>
      </c>
      <c r="BL128" s="23" t="s">
        <v>226</v>
      </c>
      <c r="BM128" s="23" t="s">
        <v>780</v>
      </c>
    </row>
    <row r="129" spans="2:65" s="1" customFormat="1" ht="22.5" customHeight="1">
      <c r="B129" s="40"/>
      <c r="C129" s="192" t="s">
        <v>496</v>
      </c>
      <c r="D129" s="192" t="s">
        <v>141</v>
      </c>
      <c r="E129" s="193" t="s">
        <v>781</v>
      </c>
      <c r="F129" s="194" t="s">
        <v>782</v>
      </c>
      <c r="G129" s="195" t="s">
        <v>779</v>
      </c>
      <c r="H129" s="196">
        <v>9</v>
      </c>
      <c r="I129" s="197"/>
      <c r="J129" s="198">
        <f t="shared" si="20"/>
        <v>0</v>
      </c>
      <c r="K129" s="194" t="s">
        <v>22</v>
      </c>
      <c r="L129" s="60"/>
      <c r="M129" s="199" t="s">
        <v>22</v>
      </c>
      <c r="N129" s="200" t="s">
        <v>46</v>
      </c>
      <c r="O129" s="41"/>
      <c r="P129" s="201">
        <f t="shared" si="21"/>
        <v>0</v>
      </c>
      <c r="Q129" s="201">
        <v>0</v>
      </c>
      <c r="R129" s="201">
        <f t="shared" si="22"/>
        <v>0</v>
      </c>
      <c r="S129" s="201">
        <v>0</v>
      </c>
      <c r="T129" s="202">
        <f t="shared" si="23"/>
        <v>0</v>
      </c>
      <c r="AR129" s="23" t="s">
        <v>226</v>
      </c>
      <c r="AT129" s="23" t="s">
        <v>141</v>
      </c>
      <c r="AU129" s="23" t="s">
        <v>84</v>
      </c>
      <c r="AY129" s="23" t="s">
        <v>138</v>
      </c>
      <c r="BE129" s="203">
        <f t="shared" si="24"/>
        <v>0</v>
      </c>
      <c r="BF129" s="203">
        <f t="shared" si="25"/>
        <v>0</v>
      </c>
      <c r="BG129" s="203">
        <f t="shared" si="26"/>
        <v>0</v>
      </c>
      <c r="BH129" s="203">
        <f t="shared" si="27"/>
        <v>0</v>
      </c>
      <c r="BI129" s="203">
        <f t="shared" si="28"/>
        <v>0</v>
      </c>
      <c r="BJ129" s="23" t="s">
        <v>24</v>
      </c>
      <c r="BK129" s="203">
        <f t="shared" si="29"/>
        <v>0</v>
      </c>
      <c r="BL129" s="23" t="s">
        <v>226</v>
      </c>
      <c r="BM129" s="23" t="s">
        <v>783</v>
      </c>
    </row>
    <row r="130" spans="2:65" s="1" customFormat="1" ht="22.5" customHeight="1">
      <c r="B130" s="40"/>
      <c r="C130" s="245" t="s">
        <v>500</v>
      </c>
      <c r="D130" s="245" t="s">
        <v>505</v>
      </c>
      <c r="E130" s="246" t="s">
        <v>784</v>
      </c>
      <c r="F130" s="247" t="s">
        <v>785</v>
      </c>
      <c r="G130" s="248" t="s">
        <v>220</v>
      </c>
      <c r="H130" s="249">
        <v>4</v>
      </c>
      <c r="I130" s="250"/>
      <c r="J130" s="251">
        <f t="shared" si="20"/>
        <v>0</v>
      </c>
      <c r="K130" s="247" t="s">
        <v>678</v>
      </c>
      <c r="L130" s="252"/>
      <c r="M130" s="253" t="s">
        <v>22</v>
      </c>
      <c r="N130" s="254" t="s">
        <v>46</v>
      </c>
      <c r="O130" s="41"/>
      <c r="P130" s="201">
        <f t="shared" si="21"/>
        <v>0</v>
      </c>
      <c r="Q130" s="201">
        <v>4.0000000000000002E-4</v>
      </c>
      <c r="R130" s="201">
        <f t="shared" si="22"/>
        <v>1.6000000000000001E-3</v>
      </c>
      <c r="S130" s="201">
        <v>0</v>
      </c>
      <c r="T130" s="202">
        <f t="shared" si="23"/>
        <v>0</v>
      </c>
      <c r="AR130" s="23" t="s">
        <v>332</v>
      </c>
      <c r="AT130" s="23" t="s">
        <v>505</v>
      </c>
      <c r="AU130" s="23" t="s">
        <v>84</v>
      </c>
      <c r="AY130" s="23" t="s">
        <v>138</v>
      </c>
      <c r="BE130" s="203">
        <f t="shared" si="24"/>
        <v>0</v>
      </c>
      <c r="BF130" s="203">
        <f t="shared" si="25"/>
        <v>0</v>
      </c>
      <c r="BG130" s="203">
        <f t="shared" si="26"/>
        <v>0</v>
      </c>
      <c r="BH130" s="203">
        <f t="shared" si="27"/>
        <v>0</v>
      </c>
      <c r="BI130" s="203">
        <f t="shared" si="28"/>
        <v>0</v>
      </c>
      <c r="BJ130" s="23" t="s">
        <v>24</v>
      </c>
      <c r="BK130" s="203">
        <f t="shared" si="29"/>
        <v>0</v>
      </c>
      <c r="BL130" s="23" t="s">
        <v>226</v>
      </c>
      <c r="BM130" s="23" t="s">
        <v>786</v>
      </c>
    </row>
    <row r="131" spans="2:65" s="1" customFormat="1" ht="22.5" customHeight="1">
      <c r="B131" s="40"/>
      <c r="C131" s="245" t="s">
        <v>504</v>
      </c>
      <c r="D131" s="245" t="s">
        <v>505</v>
      </c>
      <c r="E131" s="246" t="s">
        <v>787</v>
      </c>
      <c r="F131" s="247" t="s">
        <v>788</v>
      </c>
      <c r="G131" s="248" t="s">
        <v>220</v>
      </c>
      <c r="H131" s="249">
        <v>2</v>
      </c>
      <c r="I131" s="250"/>
      <c r="J131" s="251">
        <f t="shared" si="20"/>
        <v>0</v>
      </c>
      <c r="K131" s="247" t="s">
        <v>678</v>
      </c>
      <c r="L131" s="252"/>
      <c r="M131" s="253" t="s">
        <v>22</v>
      </c>
      <c r="N131" s="254" t="s">
        <v>46</v>
      </c>
      <c r="O131" s="41"/>
      <c r="P131" s="201">
        <f t="shared" si="21"/>
        <v>0</v>
      </c>
      <c r="Q131" s="201">
        <v>4.0000000000000002E-4</v>
      </c>
      <c r="R131" s="201">
        <f t="shared" si="22"/>
        <v>8.0000000000000004E-4</v>
      </c>
      <c r="S131" s="201">
        <v>0</v>
      </c>
      <c r="T131" s="202">
        <f t="shared" si="23"/>
        <v>0</v>
      </c>
      <c r="AR131" s="23" t="s">
        <v>332</v>
      </c>
      <c r="AT131" s="23" t="s">
        <v>505</v>
      </c>
      <c r="AU131" s="23" t="s">
        <v>84</v>
      </c>
      <c r="AY131" s="23" t="s">
        <v>138</v>
      </c>
      <c r="BE131" s="203">
        <f t="shared" si="24"/>
        <v>0</v>
      </c>
      <c r="BF131" s="203">
        <f t="shared" si="25"/>
        <v>0</v>
      </c>
      <c r="BG131" s="203">
        <f t="shared" si="26"/>
        <v>0</v>
      </c>
      <c r="BH131" s="203">
        <f t="shared" si="27"/>
        <v>0</v>
      </c>
      <c r="BI131" s="203">
        <f t="shared" si="28"/>
        <v>0</v>
      </c>
      <c r="BJ131" s="23" t="s">
        <v>24</v>
      </c>
      <c r="BK131" s="203">
        <f t="shared" si="29"/>
        <v>0</v>
      </c>
      <c r="BL131" s="23" t="s">
        <v>226</v>
      </c>
      <c r="BM131" s="23" t="s">
        <v>789</v>
      </c>
    </row>
    <row r="132" spans="2:65" s="1" customFormat="1" ht="22.5" customHeight="1">
      <c r="B132" s="40"/>
      <c r="C132" s="245" t="s">
        <v>509</v>
      </c>
      <c r="D132" s="245" t="s">
        <v>505</v>
      </c>
      <c r="E132" s="246" t="s">
        <v>790</v>
      </c>
      <c r="F132" s="247" t="s">
        <v>791</v>
      </c>
      <c r="G132" s="248" t="s">
        <v>220</v>
      </c>
      <c r="H132" s="249">
        <v>2</v>
      </c>
      <c r="I132" s="250"/>
      <c r="J132" s="251">
        <f t="shared" si="20"/>
        <v>0</v>
      </c>
      <c r="K132" s="247" t="s">
        <v>678</v>
      </c>
      <c r="L132" s="252"/>
      <c r="M132" s="253" t="s">
        <v>22</v>
      </c>
      <c r="N132" s="254" t="s">
        <v>46</v>
      </c>
      <c r="O132" s="41"/>
      <c r="P132" s="201">
        <f t="shared" si="21"/>
        <v>0</v>
      </c>
      <c r="Q132" s="201">
        <v>4.0000000000000002E-4</v>
      </c>
      <c r="R132" s="201">
        <f t="shared" si="22"/>
        <v>8.0000000000000004E-4</v>
      </c>
      <c r="S132" s="201">
        <v>0</v>
      </c>
      <c r="T132" s="202">
        <f t="shared" si="23"/>
        <v>0</v>
      </c>
      <c r="AR132" s="23" t="s">
        <v>332</v>
      </c>
      <c r="AT132" s="23" t="s">
        <v>505</v>
      </c>
      <c r="AU132" s="23" t="s">
        <v>84</v>
      </c>
      <c r="AY132" s="23" t="s">
        <v>138</v>
      </c>
      <c r="BE132" s="203">
        <f t="shared" si="24"/>
        <v>0</v>
      </c>
      <c r="BF132" s="203">
        <f t="shared" si="25"/>
        <v>0</v>
      </c>
      <c r="BG132" s="203">
        <f t="shared" si="26"/>
        <v>0</v>
      </c>
      <c r="BH132" s="203">
        <f t="shared" si="27"/>
        <v>0</v>
      </c>
      <c r="BI132" s="203">
        <f t="shared" si="28"/>
        <v>0</v>
      </c>
      <c r="BJ132" s="23" t="s">
        <v>24</v>
      </c>
      <c r="BK132" s="203">
        <f t="shared" si="29"/>
        <v>0</v>
      </c>
      <c r="BL132" s="23" t="s">
        <v>226</v>
      </c>
      <c r="BM132" s="23" t="s">
        <v>792</v>
      </c>
    </row>
    <row r="133" spans="2:65" s="1" customFormat="1" ht="22.5" customHeight="1">
      <c r="B133" s="40"/>
      <c r="C133" s="245" t="s">
        <v>515</v>
      </c>
      <c r="D133" s="245" t="s">
        <v>505</v>
      </c>
      <c r="E133" s="246" t="s">
        <v>793</v>
      </c>
      <c r="F133" s="247" t="s">
        <v>794</v>
      </c>
      <c r="G133" s="248" t="s">
        <v>220</v>
      </c>
      <c r="H133" s="249">
        <v>8</v>
      </c>
      <c r="I133" s="250"/>
      <c r="J133" s="251">
        <f t="shared" si="20"/>
        <v>0</v>
      </c>
      <c r="K133" s="247" t="s">
        <v>678</v>
      </c>
      <c r="L133" s="252"/>
      <c r="M133" s="253" t="s">
        <v>22</v>
      </c>
      <c r="N133" s="254" t="s">
        <v>46</v>
      </c>
      <c r="O133" s="41"/>
      <c r="P133" s="201">
        <f t="shared" si="21"/>
        <v>0</v>
      </c>
      <c r="Q133" s="201">
        <v>4.0000000000000002E-4</v>
      </c>
      <c r="R133" s="201">
        <f t="shared" si="22"/>
        <v>3.2000000000000002E-3</v>
      </c>
      <c r="S133" s="201">
        <v>0</v>
      </c>
      <c r="T133" s="202">
        <f t="shared" si="23"/>
        <v>0</v>
      </c>
      <c r="AR133" s="23" t="s">
        <v>332</v>
      </c>
      <c r="AT133" s="23" t="s">
        <v>505</v>
      </c>
      <c r="AU133" s="23" t="s">
        <v>84</v>
      </c>
      <c r="AY133" s="23" t="s">
        <v>138</v>
      </c>
      <c r="BE133" s="203">
        <f t="shared" si="24"/>
        <v>0</v>
      </c>
      <c r="BF133" s="203">
        <f t="shared" si="25"/>
        <v>0</v>
      </c>
      <c r="BG133" s="203">
        <f t="shared" si="26"/>
        <v>0</v>
      </c>
      <c r="BH133" s="203">
        <f t="shared" si="27"/>
        <v>0</v>
      </c>
      <c r="BI133" s="203">
        <f t="shared" si="28"/>
        <v>0</v>
      </c>
      <c r="BJ133" s="23" t="s">
        <v>24</v>
      </c>
      <c r="BK133" s="203">
        <f t="shared" si="29"/>
        <v>0</v>
      </c>
      <c r="BL133" s="23" t="s">
        <v>226</v>
      </c>
      <c r="BM133" s="23" t="s">
        <v>795</v>
      </c>
    </row>
    <row r="134" spans="2:65" s="1" customFormat="1" ht="22.5" customHeight="1">
      <c r="B134" s="40"/>
      <c r="C134" s="245" t="s">
        <v>488</v>
      </c>
      <c r="D134" s="245" t="s">
        <v>505</v>
      </c>
      <c r="E134" s="246" t="s">
        <v>796</v>
      </c>
      <c r="F134" s="247" t="s">
        <v>797</v>
      </c>
      <c r="G134" s="248" t="s">
        <v>655</v>
      </c>
      <c r="H134" s="249">
        <v>2</v>
      </c>
      <c r="I134" s="250"/>
      <c r="J134" s="251">
        <f t="shared" si="20"/>
        <v>0</v>
      </c>
      <c r="K134" s="247" t="s">
        <v>22</v>
      </c>
      <c r="L134" s="252"/>
      <c r="M134" s="253" t="s">
        <v>22</v>
      </c>
      <c r="N134" s="254" t="s">
        <v>46</v>
      </c>
      <c r="O134" s="41"/>
      <c r="P134" s="201">
        <f t="shared" si="21"/>
        <v>0</v>
      </c>
      <c r="Q134" s="201">
        <v>0</v>
      </c>
      <c r="R134" s="201">
        <f t="shared" si="22"/>
        <v>0</v>
      </c>
      <c r="S134" s="201">
        <v>0</v>
      </c>
      <c r="T134" s="202">
        <f t="shared" si="23"/>
        <v>0</v>
      </c>
      <c r="AR134" s="23" t="s">
        <v>332</v>
      </c>
      <c r="AT134" s="23" t="s">
        <v>505</v>
      </c>
      <c r="AU134" s="23" t="s">
        <v>84</v>
      </c>
      <c r="AY134" s="23" t="s">
        <v>138</v>
      </c>
      <c r="BE134" s="203">
        <f t="shared" si="24"/>
        <v>0</v>
      </c>
      <c r="BF134" s="203">
        <f t="shared" si="25"/>
        <v>0</v>
      </c>
      <c r="BG134" s="203">
        <f t="shared" si="26"/>
        <v>0</v>
      </c>
      <c r="BH134" s="203">
        <f t="shared" si="27"/>
        <v>0</v>
      </c>
      <c r="BI134" s="203">
        <f t="shared" si="28"/>
        <v>0</v>
      </c>
      <c r="BJ134" s="23" t="s">
        <v>24</v>
      </c>
      <c r="BK134" s="203">
        <f t="shared" si="29"/>
        <v>0</v>
      </c>
      <c r="BL134" s="23" t="s">
        <v>226</v>
      </c>
      <c r="BM134" s="23" t="s">
        <v>798</v>
      </c>
    </row>
    <row r="135" spans="2:65" s="10" customFormat="1" ht="37.35" customHeight="1">
      <c r="B135" s="175"/>
      <c r="C135" s="176"/>
      <c r="D135" s="189" t="s">
        <v>74</v>
      </c>
      <c r="E135" s="259" t="s">
        <v>799</v>
      </c>
      <c r="F135" s="259" t="s">
        <v>800</v>
      </c>
      <c r="G135" s="176"/>
      <c r="H135" s="176"/>
      <c r="I135" s="179"/>
      <c r="J135" s="260">
        <f>BK135</f>
        <v>0</v>
      </c>
      <c r="K135" s="176"/>
      <c r="L135" s="181"/>
      <c r="M135" s="182"/>
      <c r="N135" s="183"/>
      <c r="O135" s="183"/>
      <c r="P135" s="184">
        <f>P136</f>
        <v>0</v>
      </c>
      <c r="Q135" s="183"/>
      <c r="R135" s="184">
        <f>R136</f>
        <v>0</v>
      </c>
      <c r="S135" s="183"/>
      <c r="T135" s="185">
        <f>T136</f>
        <v>0</v>
      </c>
      <c r="AR135" s="186" t="s">
        <v>145</v>
      </c>
      <c r="AT135" s="187" t="s">
        <v>74</v>
      </c>
      <c r="AU135" s="187" t="s">
        <v>75</v>
      </c>
      <c r="AY135" s="186" t="s">
        <v>138</v>
      </c>
      <c r="BK135" s="188">
        <f>BK136</f>
        <v>0</v>
      </c>
    </row>
    <row r="136" spans="2:65" s="1" customFormat="1" ht="22.5" customHeight="1">
      <c r="B136" s="40"/>
      <c r="C136" s="192" t="s">
        <v>268</v>
      </c>
      <c r="D136" s="192" t="s">
        <v>141</v>
      </c>
      <c r="E136" s="193" t="s">
        <v>801</v>
      </c>
      <c r="F136" s="194" t="s">
        <v>802</v>
      </c>
      <c r="G136" s="195" t="s">
        <v>803</v>
      </c>
      <c r="H136" s="196">
        <v>10</v>
      </c>
      <c r="I136" s="197"/>
      <c r="J136" s="198">
        <f>ROUND(I136*H136,2)</f>
        <v>0</v>
      </c>
      <c r="K136" s="194" t="s">
        <v>678</v>
      </c>
      <c r="L136" s="60"/>
      <c r="M136" s="199" t="s">
        <v>22</v>
      </c>
      <c r="N136" s="255" t="s">
        <v>46</v>
      </c>
      <c r="O136" s="256"/>
      <c r="P136" s="257">
        <f>O136*H136</f>
        <v>0</v>
      </c>
      <c r="Q136" s="257">
        <v>0</v>
      </c>
      <c r="R136" s="257">
        <f>Q136*H136</f>
        <v>0</v>
      </c>
      <c r="S136" s="257">
        <v>0</v>
      </c>
      <c r="T136" s="258">
        <f>S136*H136</f>
        <v>0</v>
      </c>
      <c r="AR136" s="23" t="s">
        <v>804</v>
      </c>
      <c r="AT136" s="23" t="s">
        <v>141</v>
      </c>
      <c r="AU136" s="23" t="s">
        <v>24</v>
      </c>
      <c r="AY136" s="23" t="s">
        <v>138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24</v>
      </c>
      <c r="BK136" s="203">
        <f>ROUND(I136*H136,2)</f>
        <v>0</v>
      </c>
      <c r="BL136" s="23" t="s">
        <v>804</v>
      </c>
      <c r="BM136" s="23" t="s">
        <v>805</v>
      </c>
    </row>
    <row r="137" spans="2:65" s="1" customFormat="1" ht="6.95" customHeight="1">
      <c r="B137" s="55"/>
      <c r="C137" s="56"/>
      <c r="D137" s="56"/>
      <c r="E137" s="56"/>
      <c r="F137" s="56"/>
      <c r="G137" s="56"/>
      <c r="H137" s="56"/>
      <c r="I137" s="138"/>
      <c r="J137" s="56"/>
      <c r="K137" s="56"/>
      <c r="L137" s="60"/>
    </row>
  </sheetData>
  <sheetProtection password="CC35" sheet="1" objects="1" scenarios="1" formatCells="0" formatColumns="0" formatRows="0" sort="0" autoFilter="0"/>
  <autoFilter ref="C87:K136"/>
  <mergeCells count="9"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94</v>
      </c>
      <c r="G1" s="387" t="s">
        <v>95</v>
      </c>
      <c r="H1" s="387"/>
      <c r="I1" s="114"/>
      <c r="J1" s="113" t="s">
        <v>96</v>
      </c>
      <c r="K1" s="112" t="s">
        <v>97</v>
      </c>
      <c r="L1" s="113" t="s">
        <v>98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0" t="str">
        <f>'Rekapitulace stavby'!K6</f>
        <v>SO 01 - ZŠ UČEBNOVÝ PAVILON 1. STUPEŇ</v>
      </c>
      <c r="F7" s="381"/>
      <c r="G7" s="381"/>
      <c r="H7" s="381"/>
      <c r="I7" s="116"/>
      <c r="J7" s="28"/>
      <c r="K7" s="30"/>
    </row>
    <row r="8" spans="1:70" s="1" customFormat="1">
      <c r="B8" s="40"/>
      <c r="C8" s="41"/>
      <c r="D8" s="36" t="s">
        <v>100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2" t="s">
        <v>806</v>
      </c>
      <c r="F9" s="383"/>
      <c r="G9" s="383"/>
      <c r="H9" s="383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27.3.2017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18" t="s">
        <v>34</v>
      </c>
      <c r="J15" s="34" t="s">
        <v>22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18" t="s">
        <v>32</v>
      </c>
      <c r="J20" s="34" t="s">
        <v>22</v>
      </c>
      <c r="K20" s="44"/>
    </row>
    <row r="21" spans="2:11" s="1" customFormat="1" ht="18" customHeight="1">
      <c r="B21" s="40"/>
      <c r="C21" s="41"/>
      <c r="D21" s="41"/>
      <c r="E21" s="34" t="s">
        <v>38</v>
      </c>
      <c r="F21" s="41"/>
      <c r="G21" s="41"/>
      <c r="H21" s="41"/>
      <c r="I21" s="118" t="s">
        <v>34</v>
      </c>
      <c r="J21" s="34" t="s">
        <v>22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9" t="s">
        <v>22</v>
      </c>
      <c r="F24" s="349"/>
      <c r="G24" s="349"/>
      <c r="H24" s="34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ROUND(SUM(BE78:BE81), 2)</f>
        <v>0</v>
      </c>
      <c r="G30" s="41"/>
      <c r="H30" s="41"/>
      <c r="I30" s="130">
        <v>0.21</v>
      </c>
      <c r="J30" s="129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ROUND(SUM(BF78:BF81), 2)</f>
        <v>0</v>
      </c>
      <c r="G31" s="41"/>
      <c r="H31" s="41"/>
      <c r="I31" s="130">
        <v>0.15</v>
      </c>
      <c r="J31" s="129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ROUND(SUM(BG78:BG81),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ROUND(SUM(BH78:BH81),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ROUND(SUM(BI78:BI81),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0" t="str">
        <f>E7</f>
        <v>SO 01 - ZŠ UČEBNOVÝ PAVILON 1. STUPEŇ</v>
      </c>
      <c r="F45" s="381"/>
      <c r="G45" s="381"/>
      <c r="H45" s="381"/>
      <c r="I45" s="117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2" t="str">
        <f>E9</f>
        <v>VZT - Vzduchotechnika</v>
      </c>
      <c r="F47" s="383"/>
      <c r="G47" s="383"/>
      <c r="H47" s="383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ZŠ,MŠ ŠTEFÁNIKOVA HRADEC KRÁLOVÉ</v>
      </c>
      <c r="G49" s="41"/>
      <c r="H49" s="41"/>
      <c r="I49" s="118" t="s">
        <v>27</v>
      </c>
      <c r="J49" s="119" t="str">
        <f>IF(J12="","",J12)</f>
        <v>27.3.2017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D.A.D. STUDIO, s.r.o.,Mánesova 808, HK 2</v>
      </c>
      <c r="G51" s="41"/>
      <c r="H51" s="41"/>
      <c r="I51" s="118" t="s">
        <v>37</v>
      </c>
      <c r="J51" s="34" t="str">
        <f>E21</f>
        <v>Ing. Martin Dohnal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103</v>
      </c>
      <c r="D54" s="131"/>
      <c r="E54" s="131"/>
      <c r="F54" s="131"/>
      <c r="G54" s="131"/>
      <c r="H54" s="131"/>
      <c r="I54" s="144"/>
      <c r="J54" s="145" t="s">
        <v>104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105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106</v>
      </c>
    </row>
    <row r="57" spans="2:47" s="7" customFormat="1" ht="24.95" customHeight="1">
      <c r="B57" s="148"/>
      <c r="C57" s="149"/>
      <c r="D57" s="150" t="s">
        <v>113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807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122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22.5" customHeight="1">
      <c r="B68" s="40"/>
      <c r="C68" s="62"/>
      <c r="D68" s="62"/>
      <c r="E68" s="384" t="str">
        <f>E7</f>
        <v>SO 01 - ZŠ UČEBNOVÝ PAVILON 1. STUPEŇ</v>
      </c>
      <c r="F68" s="385"/>
      <c r="G68" s="385"/>
      <c r="H68" s="385"/>
      <c r="I68" s="162"/>
      <c r="J68" s="62"/>
      <c r="K68" s="62"/>
      <c r="L68" s="60"/>
    </row>
    <row r="69" spans="2:63" s="1" customFormat="1" ht="14.45" customHeight="1">
      <c r="B69" s="40"/>
      <c r="C69" s="64" t="s">
        <v>100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23.25" customHeight="1">
      <c r="B70" s="40"/>
      <c r="C70" s="62"/>
      <c r="D70" s="62"/>
      <c r="E70" s="360" t="str">
        <f>E9</f>
        <v>VZT - Vzduchotechnika</v>
      </c>
      <c r="F70" s="386"/>
      <c r="G70" s="386"/>
      <c r="H70" s="386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25</v>
      </c>
      <c r="D72" s="62"/>
      <c r="E72" s="62"/>
      <c r="F72" s="163" t="str">
        <f>F12</f>
        <v>ZŠ,MŠ ŠTEFÁNIKOVA HRADEC KRÁLOVÉ</v>
      </c>
      <c r="G72" s="62"/>
      <c r="H72" s="62"/>
      <c r="I72" s="164" t="s">
        <v>27</v>
      </c>
      <c r="J72" s="72" t="str">
        <f>IF(J12="","",J12)</f>
        <v>27.3.2017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31</v>
      </c>
      <c r="D74" s="62"/>
      <c r="E74" s="62"/>
      <c r="F74" s="163" t="str">
        <f>E15</f>
        <v>D.A.D. STUDIO, s.r.o.,Mánesova 808, HK 2</v>
      </c>
      <c r="G74" s="62"/>
      <c r="H74" s="62"/>
      <c r="I74" s="164" t="s">
        <v>37</v>
      </c>
      <c r="J74" s="163" t="str">
        <f>E21</f>
        <v>Ing. Martin Dohnal</v>
      </c>
      <c r="K74" s="62"/>
      <c r="L74" s="60"/>
    </row>
    <row r="75" spans="2:63" s="1" customFormat="1" ht="14.45" customHeight="1">
      <c r="B75" s="40"/>
      <c r="C75" s="64" t="s">
        <v>35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123</v>
      </c>
      <c r="D77" s="167" t="s">
        <v>60</v>
      </c>
      <c r="E77" s="167" t="s">
        <v>56</v>
      </c>
      <c r="F77" s="167" t="s">
        <v>124</v>
      </c>
      <c r="G77" s="167" t="s">
        <v>125</v>
      </c>
      <c r="H77" s="167" t="s">
        <v>126</v>
      </c>
      <c r="I77" s="168" t="s">
        <v>127</v>
      </c>
      <c r="J77" s="167" t="s">
        <v>104</v>
      </c>
      <c r="K77" s="169" t="s">
        <v>128</v>
      </c>
      <c r="L77" s="170"/>
      <c r="M77" s="80" t="s">
        <v>129</v>
      </c>
      <c r="N77" s="81" t="s">
        <v>45</v>
      </c>
      <c r="O77" s="81" t="s">
        <v>130</v>
      </c>
      <c r="P77" s="81" t="s">
        <v>131</v>
      </c>
      <c r="Q77" s="81" t="s">
        <v>132</v>
      </c>
      <c r="R77" s="81" t="s">
        <v>133</v>
      </c>
      <c r="S77" s="81" t="s">
        <v>134</v>
      </c>
      <c r="T77" s="82" t="s">
        <v>135</v>
      </c>
    </row>
    <row r="78" spans="2:63" s="1" customFormat="1" ht="29.25" customHeight="1">
      <c r="B78" s="40"/>
      <c r="C78" s="86" t="s">
        <v>105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74</v>
      </c>
      <c r="AU78" s="23" t="s">
        <v>106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74</v>
      </c>
      <c r="E79" s="178" t="s">
        <v>395</v>
      </c>
      <c r="F79" s="178" t="s">
        <v>396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84</v>
      </c>
      <c r="AT79" s="187" t="s">
        <v>74</v>
      </c>
      <c r="AU79" s="187" t="s">
        <v>75</v>
      </c>
      <c r="AY79" s="186" t="s">
        <v>138</v>
      </c>
      <c r="BK79" s="188">
        <f>BK80</f>
        <v>0</v>
      </c>
    </row>
    <row r="80" spans="2:63" s="10" customFormat="1" ht="19.899999999999999" customHeight="1">
      <c r="B80" s="175"/>
      <c r="C80" s="176"/>
      <c r="D80" s="189" t="s">
        <v>74</v>
      </c>
      <c r="E80" s="190" t="s">
        <v>808</v>
      </c>
      <c r="F80" s="190" t="s">
        <v>89</v>
      </c>
      <c r="G80" s="176"/>
      <c r="H80" s="176"/>
      <c r="I80" s="179"/>
      <c r="J80" s="191">
        <f>BK80</f>
        <v>0</v>
      </c>
      <c r="K80" s="176"/>
      <c r="L80" s="181"/>
      <c r="M80" s="182"/>
      <c r="N80" s="183"/>
      <c r="O80" s="183"/>
      <c r="P80" s="184">
        <f>P81</f>
        <v>0</v>
      </c>
      <c r="Q80" s="183"/>
      <c r="R80" s="184">
        <f>R81</f>
        <v>0</v>
      </c>
      <c r="S80" s="183"/>
      <c r="T80" s="185">
        <f>T81</f>
        <v>0</v>
      </c>
      <c r="AR80" s="186" t="s">
        <v>84</v>
      </c>
      <c r="AT80" s="187" t="s">
        <v>74</v>
      </c>
      <c r="AU80" s="187" t="s">
        <v>24</v>
      </c>
      <c r="AY80" s="186" t="s">
        <v>138</v>
      </c>
      <c r="BK80" s="188">
        <f>BK81</f>
        <v>0</v>
      </c>
    </row>
    <row r="81" spans="2:65" s="1" customFormat="1" ht="22.5" customHeight="1">
      <c r="B81" s="40"/>
      <c r="C81" s="192" t="s">
        <v>24</v>
      </c>
      <c r="D81" s="192" t="s">
        <v>141</v>
      </c>
      <c r="E81" s="193" t="s">
        <v>809</v>
      </c>
      <c r="F81" s="194" t="s">
        <v>810</v>
      </c>
      <c r="G81" s="195" t="s">
        <v>811</v>
      </c>
      <c r="H81" s="196">
        <v>1</v>
      </c>
      <c r="I81" s="197"/>
      <c r="J81" s="198">
        <f>ROUND(I81*H81,2)</f>
        <v>0</v>
      </c>
      <c r="K81" s="194" t="s">
        <v>22</v>
      </c>
      <c r="L81" s="60"/>
      <c r="M81" s="199" t="s">
        <v>22</v>
      </c>
      <c r="N81" s="255" t="s">
        <v>46</v>
      </c>
      <c r="O81" s="256"/>
      <c r="P81" s="257">
        <f>O81*H81</f>
        <v>0</v>
      </c>
      <c r="Q81" s="257">
        <v>0</v>
      </c>
      <c r="R81" s="257">
        <f>Q81*H81</f>
        <v>0</v>
      </c>
      <c r="S81" s="257">
        <v>0</v>
      </c>
      <c r="T81" s="258">
        <f>S81*H81</f>
        <v>0</v>
      </c>
      <c r="AR81" s="23" t="s">
        <v>226</v>
      </c>
      <c r="AT81" s="23" t="s">
        <v>141</v>
      </c>
      <c r="AU81" s="23" t="s">
        <v>84</v>
      </c>
      <c r="AY81" s="23" t="s">
        <v>138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3" t="s">
        <v>24</v>
      </c>
      <c r="BK81" s="203">
        <f>ROUND(I81*H81,2)</f>
        <v>0</v>
      </c>
      <c r="BL81" s="23" t="s">
        <v>226</v>
      </c>
      <c r="BM81" s="23" t="s">
        <v>812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38"/>
      <c r="J82" s="56"/>
      <c r="K82" s="56"/>
      <c r="L82" s="60"/>
    </row>
  </sheetData>
  <sheetProtection password="CC35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5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94</v>
      </c>
      <c r="G1" s="387" t="s">
        <v>95</v>
      </c>
      <c r="H1" s="387"/>
      <c r="I1" s="114"/>
      <c r="J1" s="113" t="s">
        <v>96</v>
      </c>
      <c r="K1" s="112" t="s">
        <v>97</v>
      </c>
      <c r="L1" s="113" t="s">
        <v>98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3" t="s">
        <v>93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0" t="str">
        <f>'Rekapitulace stavby'!K6</f>
        <v>SO 01 - ZŠ UČEBNOVÝ PAVILON 1. STUPEŇ</v>
      </c>
      <c r="F7" s="381"/>
      <c r="G7" s="381"/>
      <c r="H7" s="381"/>
      <c r="I7" s="116"/>
      <c r="J7" s="28"/>
      <c r="K7" s="30"/>
    </row>
    <row r="8" spans="1:70" s="1" customFormat="1">
      <c r="B8" s="40"/>
      <c r="C8" s="41"/>
      <c r="D8" s="36" t="s">
        <v>100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2" t="s">
        <v>813</v>
      </c>
      <c r="F9" s="383"/>
      <c r="G9" s="383"/>
      <c r="H9" s="383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27.3.2017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18" t="s">
        <v>34</v>
      </c>
      <c r="J15" s="34" t="s">
        <v>22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18" t="s">
        <v>32</v>
      </c>
      <c r="J20" s="34" t="s">
        <v>22</v>
      </c>
      <c r="K20" s="44"/>
    </row>
    <row r="21" spans="2:11" s="1" customFormat="1" ht="18" customHeight="1">
      <c r="B21" s="40"/>
      <c r="C21" s="41"/>
      <c r="D21" s="41"/>
      <c r="E21" s="34" t="s">
        <v>38</v>
      </c>
      <c r="F21" s="41"/>
      <c r="G21" s="41"/>
      <c r="H21" s="41"/>
      <c r="I21" s="118" t="s">
        <v>34</v>
      </c>
      <c r="J21" s="34" t="s">
        <v>22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9" t="s">
        <v>22</v>
      </c>
      <c r="F24" s="349"/>
      <c r="G24" s="349"/>
      <c r="H24" s="34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ROUND(J91,2)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ROUND(SUM(BE91:BE253), 2)</f>
        <v>0</v>
      </c>
      <c r="G30" s="41"/>
      <c r="H30" s="41"/>
      <c r="I30" s="130">
        <v>0.21</v>
      </c>
      <c r="J30" s="129">
        <f>ROUND(ROUND((SUM(BE91:BE253)),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ROUND(SUM(BF91:BF253), 2)</f>
        <v>0</v>
      </c>
      <c r="G31" s="41"/>
      <c r="H31" s="41"/>
      <c r="I31" s="130">
        <v>0.15</v>
      </c>
      <c r="J31" s="129">
        <f>ROUND(ROUND((SUM(BF91:BF253)),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ROUND(SUM(BG91:BG253),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ROUND(SUM(BH91:BH253),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ROUND(SUM(BI91:BI253),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0" t="str">
        <f>E7</f>
        <v>SO 01 - ZŠ UČEBNOVÝ PAVILON 1. STUPEŇ</v>
      </c>
      <c r="F45" s="381"/>
      <c r="G45" s="381"/>
      <c r="H45" s="381"/>
      <c r="I45" s="117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2" t="str">
        <f>E9</f>
        <v>ZTI - Zdravotně technické instalace</v>
      </c>
      <c r="F47" s="383"/>
      <c r="G47" s="383"/>
      <c r="H47" s="383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ZŠ,MŠ ŠTEFÁNIKOVA HRADEC KRÁLOVÉ</v>
      </c>
      <c r="G49" s="41"/>
      <c r="H49" s="41"/>
      <c r="I49" s="118" t="s">
        <v>27</v>
      </c>
      <c r="J49" s="119" t="str">
        <f>IF(J12="","",J12)</f>
        <v>27.3.2017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D.A.D. STUDIO, s.r.o.,Mánesova 808, HK 2</v>
      </c>
      <c r="G51" s="41"/>
      <c r="H51" s="41"/>
      <c r="I51" s="118" t="s">
        <v>37</v>
      </c>
      <c r="J51" s="34" t="str">
        <f>E21</f>
        <v>Ing. Martin Dohnal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103</v>
      </c>
      <c r="D54" s="131"/>
      <c r="E54" s="131"/>
      <c r="F54" s="131"/>
      <c r="G54" s="131"/>
      <c r="H54" s="131"/>
      <c r="I54" s="144"/>
      <c r="J54" s="145" t="s">
        <v>104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105</v>
      </c>
      <c r="D56" s="41"/>
      <c r="E56" s="41"/>
      <c r="F56" s="41"/>
      <c r="G56" s="41"/>
      <c r="H56" s="41"/>
      <c r="I56" s="117"/>
      <c r="J56" s="127">
        <f>J91</f>
        <v>0</v>
      </c>
      <c r="K56" s="44"/>
      <c r="AU56" s="23" t="s">
        <v>106</v>
      </c>
    </row>
    <row r="57" spans="2:47" s="7" customFormat="1" ht="24.95" customHeight="1">
      <c r="B57" s="148"/>
      <c r="C57" s="149"/>
      <c r="D57" s="150" t="s">
        <v>107</v>
      </c>
      <c r="E57" s="151"/>
      <c r="F57" s="151"/>
      <c r="G57" s="151"/>
      <c r="H57" s="151"/>
      <c r="I57" s="152"/>
      <c r="J57" s="153">
        <f>J92</f>
        <v>0</v>
      </c>
      <c r="K57" s="154"/>
    </row>
    <row r="58" spans="2:47" s="8" customFormat="1" ht="19.899999999999999" customHeight="1">
      <c r="B58" s="155"/>
      <c r="C58" s="156"/>
      <c r="D58" s="157" t="s">
        <v>814</v>
      </c>
      <c r="E58" s="158"/>
      <c r="F58" s="158"/>
      <c r="G58" s="158"/>
      <c r="H58" s="158"/>
      <c r="I58" s="159"/>
      <c r="J58" s="160">
        <f>J93</f>
        <v>0</v>
      </c>
      <c r="K58" s="161"/>
    </row>
    <row r="59" spans="2:47" s="8" customFormat="1" ht="14.85" customHeight="1">
      <c r="B59" s="155"/>
      <c r="C59" s="156"/>
      <c r="D59" s="157" t="s">
        <v>815</v>
      </c>
      <c r="E59" s="158"/>
      <c r="F59" s="158"/>
      <c r="G59" s="158"/>
      <c r="H59" s="158"/>
      <c r="I59" s="159"/>
      <c r="J59" s="160">
        <f>J102</f>
        <v>0</v>
      </c>
      <c r="K59" s="161"/>
    </row>
    <row r="60" spans="2:47" s="8" customFormat="1" ht="19.899999999999999" customHeight="1">
      <c r="B60" s="155"/>
      <c r="C60" s="156"/>
      <c r="D60" s="157" t="s">
        <v>816</v>
      </c>
      <c r="E60" s="158"/>
      <c r="F60" s="158"/>
      <c r="G60" s="158"/>
      <c r="H60" s="158"/>
      <c r="I60" s="159"/>
      <c r="J60" s="160">
        <f>J104</f>
        <v>0</v>
      </c>
      <c r="K60" s="161"/>
    </row>
    <row r="61" spans="2:47" s="8" customFormat="1" ht="19.899999999999999" customHeight="1">
      <c r="B61" s="155"/>
      <c r="C61" s="156"/>
      <c r="D61" s="157" t="s">
        <v>110</v>
      </c>
      <c r="E61" s="158"/>
      <c r="F61" s="158"/>
      <c r="G61" s="158"/>
      <c r="H61" s="158"/>
      <c r="I61" s="159"/>
      <c r="J61" s="160">
        <f>J105</f>
        <v>0</v>
      </c>
      <c r="K61" s="161"/>
    </row>
    <row r="62" spans="2:47" s="8" customFormat="1" ht="19.899999999999999" customHeight="1">
      <c r="B62" s="155"/>
      <c r="C62" s="156"/>
      <c r="D62" s="157" t="s">
        <v>111</v>
      </c>
      <c r="E62" s="158"/>
      <c r="F62" s="158"/>
      <c r="G62" s="158"/>
      <c r="H62" s="158"/>
      <c r="I62" s="159"/>
      <c r="J62" s="160">
        <f>J110</f>
        <v>0</v>
      </c>
      <c r="K62" s="161"/>
    </row>
    <row r="63" spans="2:47" s="7" customFormat="1" ht="24.95" customHeight="1">
      <c r="B63" s="148"/>
      <c r="C63" s="149"/>
      <c r="D63" s="150" t="s">
        <v>113</v>
      </c>
      <c r="E63" s="151"/>
      <c r="F63" s="151"/>
      <c r="G63" s="151"/>
      <c r="H63" s="151"/>
      <c r="I63" s="152"/>
      <c r="J63" s="153">
        <f>J113</f>
        <v>0</v>
      </c>
      <c r="K63" s="154"/>
    </row>
    <row r="64" spans="2:47" s="8" customFormat="1" ht="19.899999999999999" customHeight="1">
      <c r="B64" s="155"/>
      <c r="C64" s="156"/>
      <c r="D64" s="157" t="s">
        <v>817</v>
      </c>
      <c r="E64" s="158"/>
      <c r="F64" s="158"/>
      <c r="G64" s="158"/>
      <c r="H64" s="158"/>
      <c r="I64" s="159"/>
      <c r="J64" s="160">
        <f>J114</f>
        <v>0</v>
      </c>
      <c r="K64" s="161"/>
    </row>
    <row r="65" spans="2:12" s="8" customFormat="1" ht="19.899999999999999" customHeight="1">
      <c r="B65" s="155"/>
      <c r="C65" s="156"/>
      <c r="D65" s="157" t="s">
        <v>818</v>
      </c>
      <c r="E65" s="158"/>
      <c r="F65" s="158"/>
      <c r="G65" s="158"/>
      <c r="H65" s="158"/>
      <c r="I65" s="159"/>
      <c r="J65" s="160">
        <f>J128</f>
        <v>0</v>
      </c>
      <c r="K65" s="161"/>
    </row>
    <row r="66" spans="2:12" s="8" customFormat="1" ht="19.899999999999999" customHeight="1">
      <c r="B66" s="155"/>
      <c r="C66" s="156"/>
      <c r="D66" s="157" t="s">
        <v>819</v>
      </c>
      <c r="E66" s="158"/>
      <c r="F66" s="158"/>
      <c r="G66" s="158"/>
      <c r="H66" s="158"/>
      <c r="I66" s="159"/>
      <c r="J66" s="160">
        <f>J153</f>
        <v>0</v>
      </c>
      <c r="K66" s="161"/>
    </row>
    <row r="67" spans="2:12" s="8" customFormat="1" ht="19.899999999999999" customHeight="1">
      <c r="B67" s="155"/>
      <c r="C67" s="156"/>
      <c r="D67" s="157" t="s">
        <v>820</v>
      </c>
      <c r="E67" s="158"/>
      <c r="F67" s="158"/>
      <c r="G67" s="158"/>
      <c r="H67" s="158"/>
      <c r="I67" s="159"/>
      <c r="J67" s="160">
        <f>J193</f>
        <v>0</v>
      </c>
      <c r="K67" s="161"/>
    </row>
    <row r="68" spans="2:12" s="8" customFormat="1" ht="19.899999999999999" customHeight="1">
      <c r="B68" s="155"/>
      <c r="C68" s="156"/>
      <c r="D68" s="157" t="s">
        <v>115</v>
      </c>
      <c r="E68" s="158"/>
      <c r="F68" s="158"/>
      <c r="G68" s="158"/>
      <c r="H68" s="158"/>
      <c r="I68" s="159"/>
      <c r="J68" s="160">
        <f>J196</f>
        <v>0</v>
      </c>
      <c r="K68" s="161"/>
    </row>
    <row r="69" spans="2:12" s="8" customFormat="1" ht="19.899999999999999" customHeight="1">
      <c r="B69" s="155"/>
      <c r="C69" s="156"/>
      <c r="D69" s="157" t="s">
        <v>821</v>
      </c>
      <c r="E69" s="158"/>
      <c r="F69" s="158"/>
      <c r="G69" s="158"/>
      <c r="H69" s="158"/>
      <c r="I69" s="159"/>
      <c r="J69" s="160">
        <f>J230</f>
        <v>0</v>
      </c>
      <c r="K69" s="161"/>
    </row>
    <row r="70" spans="2:12" s="8" customFormat="1" ht="19.899999999999999" customHeight="1">
      <c r="B70" s="155"/>
      <c r="C70" s="156"/>
      <c r="D70" s="157" t="s">
        <v>822</v>
      </c>
      <c r="E70" s="158"/>
      <c r="F70" s="158"/>
      <c r="G70" s="158"/>
      <c r="H70" s="158"/>
      <c r="I70" s="159"/>
      <c r="J70" s="160">
        <f>J238</f>
        <v>0</v>
      </c>
      <c r="K70" s="161"/>
    </row>
    <row r="71" spans="2:12" s="8" customFormat="1" ht="19.899999999999999" customHeight="1">
      <c r="B71" s="155"/>
      <c r="C71" s="156"/>
      <c r="D71" s="157" t="s">
        <v>823</v>
      </c>
      <c r="E71" s="158"/>
      <c r="F71" s="158"/>
      <c r="G71" s="158"/>
      <c r="H71" s="158"/>
      <c r="I71" s="159"/>
      <c r="J71" s="160">
        <f>J242</f>
        <v>0</v>
      </c>
      <c r="K71" s="161"/>
    </row>
    <row r="72" spans="2:12" s="1" customFormat="1" ht="21.75" customHeight="1">
      <c r="B72" s="40"/>
      <c r="C72" s="41"/>
      <c r="D72" s="41"/>
      <c r="E72" s="41"/>
      <c r="F72" s="41"/>
      <c r="G72" s="41"/>
      <c r="H72" s="41"/>
      <c r="I72" s="117"/>
      <c r="J72" s="41"/>
      <c r="K72" s="44"/>
    </row>
    <row r="73" spans="2:12" s="1" customFormat="1" ht="6.95" customHeight="1">
      <c r="B73" s="55"/>
      <c r="C73" s="56"/>
      <c r="D73" s="56"/>
      <c r="E73" s="56"/>
      <c r="F73" s="56"/>
      <c r="G73" s="56"/>
      <c r="H73" s="56"/>
      <c r="I73" s="138"/>
      <c r="J73" s="56"/>
      <c r="K73" s="57"/>
    </row>
    <row r="77" spans="2:12" s="1" customFormat="1" ht="6.95" customHeight="1">
      <c r="B77" s="58"/>
      <c r="C77" s="59"/>
      <c r="D77" s="59"/>
      <c r="E77" s="59"/>
      <c r="F77" s="59"/>
      <c r="G77" s="59"/>
      <c r="H77" s="59"/>
      <c r="I77" s="141"/>
      <c r="J77" s="59"/>
      <c r="K77" s="59"/>
      <c r="L77" s="60"/>
    </row>
    <row r="78" spans="2:12" s="1" customFormat="1" ht="36.950000000000003" customHeight="1">
      <c r="B78" s="40"/>
      <c r="C78" s="61" t="s">
        <v>122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4.45" customHeight="1">
      <c r="B80" s="40"/>
      <c r="C80" s="64" t="s">
        <v>18</v>
      </c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22.5" customHeight="1">
      <c r="B81" s="40"/>
      <c r="C81" s="62"/>
      <c r="D81" s="62"/>
      <c r="E81" s="384" t="str">
        <f>E7</f>
        <v>SO 01 - ZŠ UČEBNOVÝ PAVILON 1. STUPEŇ</v>
      </c>
      <c r="F81" s="385"/>
      <c r="G81" s="385"/>
      <c r="H81" s="385"/>
      <c r="I81" s="162"/>
      <c r="J81" s="62"/>
      <c r="K81" s="62"/>
      <c r="L81" s="60"/>
    </row>
    <row r="82" spans="2:65" s="1" customFormat="1" ht="14.45" customHeight="1">
      <c r="B82" s="40"/>
      <c r="C82" s="64" t="s">
        <v>100</v>
      </c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23.25" customHeight="1">
      <c r="B83" s="40"/>
      <c r="C83" s="62"/>
      <c r="D83" s="62"/>
      <c r="E83" s="360" t="str">
        <f>E9</f>
        <v>ZTI - Zdravotně technické instalace</v>
      </c>
      <c r="F83" s="386"/>
      <c r="G83" s="386"/>
      <c r="H83" s="386"/>
      <c r="I83" s="162"/>
      <c r="J83" s="62"/>
      <c r="K83" s="62"/>
      <c r="L83" s="60"/>
    </row>
    <row r="84" spans="2:65" s="1" customFormat="1" ht="6.9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1" customFormat="1" ht="18" customHeight="1">
      <c r="B85" s="40"/>
      <c r="C85" s="64" t="s">
        <v>25</v>
      </c>
      <c r="D85" s="62"/>
      <c r="E85" s="62"/>
      <c r="F85" s="163" t="str">
        <f>F12</f>
        <v>ZŠ,MŠ ŠTEFÁNIKOVA HRADEC KRÁLOVÉ</v>
      </c>
      <c r="G85" s="62"/>
      <c r="H85" s="62"/>
      <c r="I85" s="164" t="s">
        <v>27</v>
      </c>
      <c r="J85" s="72" t="str">
        <f>IF(J12="","",J12)</f>
        <v>27.3.2017</v>
      </c>
      <c r="K85" s="62"/>
      <c r="L85" s="60"/>
    </row>
    <row r="86" spans="2:65" s="1" customFormat="1" ht="6.95" customHeight="1">
      <c r="B86" s="40"/>
      <c r="C86" s="62"/>
      <c r="D86" s="62"/>
      <c r="E86" s="62"/>
      <c r="F86" s="62"/>
      <c r="G86" s="62"/>
      <c r="H86" s="62"/>
      <c r="I86" s="162"/>
      <c r="J86" s="62"/>
      <c r="K86" s="62"/>
      <c r="L86" s="60"/>
    </row>
    <row r="87" spans="2:65" s="1" customFormat="1">
      <c r="B87" s="40"/>
      <c r="C87" s="64" t="s">
        <v>31</v>
      </c>
      <c r="D87" s="62"/>
      <c r="E87" s="62"/>
      <c r="F87" s="163" t="str">
        <f>E15</f>
        <v>D.A.D. STUDIO, s.r.o.,Mánesova 808, HK 2</v>
      </c>
      <c r="G87" s="62"/>
      <c r="H87" s="62"/>
      <c r="I87" s="164" t="s">
        <v>37</v>
      </c>
      <c r="J87" s="163" t="str">
        <f>E21</f>
        <v>Ing. Martin Dohnal</v>
      </c>
      <c r="K87" s="62"/>
      <c r="L87" s="60"/>
    </row>
    <row r="88" spans="2:65" s="1" customFormat="1" ht="14.45" customHeight="1">
      <c r="B88" s="40"/>
      <c r="C88" s="64" t="s">
        <v>35</v>
      </c>
      <c r="D88" s="62"/>
      <c r="E88" s="62"/>
      <c r="F88" s="163" t="str">
        <f>IF(E18="","",E18)</f>
        <v/>
      </c>
      <c r="G88" s="62"/>
      <c r="H88" s="62"/>
      <c r="I88" s="162"/>
      <c r="J88" s="62"/>
      <c r="K88" s="62"/>
      <c r="L88" s="60"/>
    </row>
    <row r="89" spans="2:65" s="1" customFormat="1" ht="10.35" customHeight="1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5" s="9" customFormat="1" ht="29.25" customHeight="1">
      <c r="B90" s="165"/>
      <c r="C90" s="166" t="s">
        <v>123</v>
      </c>
      <c r="D90" s="167" t="s">
        <v>60</v>
      </c>
      <c r="E90" s="167" t="s">
        <v>56</v>
      </c>
      <c r="F90" s="167" t="s">
        <v>124</v>
      </c>
      <c r="G90" s="167" t="s">
        <v>125</v>
      </c>
      <c r="H90" s="167" t="s">
        <v>126</v>
      </c>
      <c r="I90" s="168" t="s">
        <v>127</v>
      </c>
      <c r="J90" s="167" t="s">
        <v>104</v>
      </c>
      <c r="K90" s="169" t="s">
        <v>128</v>
      </c>
      <c r="L90" s="170"/>
      <c r="M90" s="80" t="s">
        <v>129</v>
      </c>
      <c r="N90" s="81" t="s">
        <v>45</v>
      </c>
      <c r="O90" s="81" t="s">
        <v>130</v>
      </c>
      <c r="P90" s="81" t="s">
        <v>131</v>
      </c>
      <c r="Q90" s="81" t="s">
        <v>132</v>
      </c>
      <c r="R90" s="81" t="s">
        <v>133</v>
      </c>
      <c r="S90" s="81" t="s">
        <v>134</v>
      </c>
      <c r="T90" s="82" t="s">
        <v>135</v>
      </c>
    </row>
    <row r="91" spans="2:65" s="1" customFormat="1" ht="29.25" customHeight="1">
      <c r="B91" s="40"/>
      <c r="C91" s="86" t="s">
        <v>105</v>
      </c>
      <c r="D91" s="62"/>
      <c r="E91" s="62"/>
      <c r="F91" s="62"/>
      <c r="G91" s="62"/>
      <c r="H91" s="62"/>
      <c r="I91" s="162"/>
      <c r="J91" s="171">
        <f>BK91</f>
        <v>0</v>
      </c>
      <c r="K91" s="62"/>
      <c r="L91" s="60"/>
      <c r="M91" s="83"/>
      <c r="N91" s="84"/>
      <c r="O91" s="84"/>
      <c r="P91" s="172">
        <f>P92+P113</f>
        <v>0</v>
      </c>
      <c r="Q91" s="84"/>
      <c r="R91" s="172">
        <f>R92+R113</f>
        <v>10.642957999999998</v>
      </c>
      <c r="S91" s="84"/>
      <c r="T91" s="173">
        <f>T92+T113</f>
        <v>6.3026100000000005</v>
      </c>
      <c r="AT91" s="23" t="s">
        <v>74</v>
      </c>
      <c r="AU91" s="23" t="s">
        <v>106</v>
      </c>
      <c r="BK91" s="174">
        <f>BK92+BK113</f>
        <v>0</v>
      </c>
    </row>
    <row r="92" spans="2:65" s="10" customFormat="1" ht="37.35" customHeight="1">
      <c r="B92" s="175"/>
      <c r="C92" s="176"/>
      <c r="D92" s="177" t="s">
        <v>74</v>
      </c>
      <c r="E92" s="178" t="s">
        <v>136</v>
      </c>
      <c r="F92" s="178" t="s">
        <v>137</v>
      </c>
      <c r="G92" s="176"/>
      <c r="H92" s="176"/>
      <c r="I92" s="179"/>
      <c r="J92" s="180">
        <f>BK92</f>
        <v>0</v>
      </c>
      <c r="K92" s="176"/>
      <c r="L92" s="181"/>
      <c r="M92" s="182"/>
      <c r="N92" s="183"/>
      <c r="O92" s="183"/>
      <c r="P92" s="184">
        <f>P93+P104+P105+P110</f>
        <v>0</v>
      </c>
      <c r="Q92" s="183"/>
      <c r="R92" s="184">
        <f>R93+R104+R105+R110</f>
        <v>8.8888749999999987</v>
      </c>
      <c r="S92" s="183"/>
      <c r="T92" s="185">
        <f>T93+T104+T105+T110</f>
        <v>3.7800000000000002</v>
      </c>
      <c r="AR92" s="186" t="s">
        <v>24</v>
      </c>
      <c r="AT92" s="187" t="s">
        <v>74</v>
      </c>
      <c r="AU92" s="187" t="s">
        <v>75</v>
      </c>
      <c r="AY92" s="186" t="s">
        <v>138</v>
      </c>
      <c r="BK92" s="188">
        <f>BK93+BK104+BK105+BK110</f>
        <v>0</v>
      </c>
    </row>
    <row r="93" spans="2:65" s="10" customFormat="1" ht="19.899999999999999" customHeight="1">
      <c r="B93" s="175"/>
      <c r="C93" s="176"/>
      <c r="D93" s="189" t="s">
        <v>74</v>
      </c>
      <c r="E93" s="190" t="s">
        <v>24</v>
      </c>
      <c r="F93" s="190" t="s">
        <v>824</v>
      </c>
      <c r="G93" s="176"/>
      <c r="H93" s="176"/>
      <c r="I93" s="179"/>
      <c r="J93" s="191">
        <f>BK93</f>
        <v>0</v>
      </c>
      <c r="K93" s="176"/>
      <c r="L93" s="181"/>
      <c r="M93" s="182"/>
      <c r="N93" s="183"/>
      <c r="O93" s="183"/>
      <c r="P93" s="184">
        <f>P94+SUM(P95:P102)</f>
        <v>0</v>
      </c>
      <c r="Q93" s="183"/>
      <c r="R93" s="184">
        <f>R94+SUM(R95:R102)</f>
        <v>5.14</v>
      </c>
      <c r="S93" s="183"/>
      <c r="T93" s="185">
        <f>T94+SUM(T95:T102)</f>
        <v>0</v>
      </c>
      <c r="AR93" s="186" t="s">
        <v>24</v>
      </c>
      <c r="AT93" s="187" t="s">
        <v>74</v>
      </c>
      <c r="AU93" s="187" t="s">
        <v>24</v>
      </c>
      <c r="AY93" s="186" t="s">
        <v>138</v>
      </c>
      <c r="BK93" s="188">
        <f>BK94+SUM(BK95:BK102)</f>
        <v>0</v>
      </c>
    </row>
    <row r="94" spans="2:65" s="1" customFormat="1" ht="31.5" customHeight="1">
      <c r="B94" s="40"/>
      <c r="C94" s="192" t="s">
        <v>473</v>
      </c>
      <c r="D94" s="192" t="s">
        <v>141</v>
      </c>
      <c r="E94" s="193" t="s">
        <v>825</v>
      </c>
      <c r="F94" s="194" t="s">
        <v>826</v>
      </c>
      <c r="G94" s="195" t="s">
        <v>209</v>
      </c>
      <c r="H94" s="196">
        <v>4.8</v>
      </c>
      <c r="I94" s="197"/>
      <c r="J94" s="198">
        <f t="shared" ref="J94:J101" si="0">ROUND(I94*H94,2)</f>
        <v>0</v>
      </c>
      <c r="K94" s="194" t="s">
        <v>155</v>
      </c>
      <c r="L94" s="60"/>
      <c r="M94" s="199" t="s">
        <v>22</v>
      </c>
      <c r="N94" s="200" t="s">
        <v>46</v>
      </c>
      <c r="O94" s="41"/>
      <c r="P94" s="201">
        <f t="shared" ref="P94:P101" si="1">O94*H94</f>
        <v>0</v>
      </c>
      <c r="Q94" s="201">
        <v>0</v>
      </c>
      <c r="R94" s="201">
        <f t="shared" ref="R94:R101" si="2">Q94*H94</f>
        <v>0</v>
      </c>
      <c r="S94" s="201">
        <v>0</v>
      </c>
      <c r="T94" s="202">
        <f t="shared" ref="T94:T101" si="3">S94*H94</f>
        <v>0</v>
      </c>
      <c r="AR94" s="23" t="s">
        <v>145</v>
      </c>
      <c r="AT94" s="23" t="s">
        <v>141</v>
      </c>
      <c r="AU94" s="23" t="s">
        <v>84</v>
      </c>
      <c r="AY94" s="23" t="s">
        <v>138</v>
      </c>
      <c r="BE94" s="203">
        <f t="shared" ref="BE94:BE101" si="4">IF(N94="základní",J94,0)</f>
        <v>0</v>
      </c>
      <c r="BF94" s="203">
        <f t="shared" ref="BF94:BF101" si="5">IF(N94="snížená",J94,0)</f>
        <v>0</v>
      </c>
      <c r="BG94" s="203">
        <f t="shared" ref="BG94:BG101" si="6">IF(N94="zákl. přenesená",J94,0)</f>
        <v>0</v>
      </c>
      <c r="BH94" s="203">
        <f t="shared" ref="BH94:BH101" si="7">IF(N94="sníž. přenesená",J94,0)</f>
        <v>0</v>
      </c>
      <c r="BI94" s="203">
        <f t="shared" ref="BI94:BI101" si="8">IF(N94="nulová",J94,0)</f>
        <v>0</v>
      </c>
      <c r="BJ94" s="23" t="s">
        <v>24</v>
      </c>
      <c r="BK94" s="203">
        <f t="shared" ref="BK94:BK101" si="9">ROUND(I94*H94,2)</f>
        <v>0</v>
      </c>
      <c r="BL94" s="23" t="s">
        <v>145</v>
      </c>
      <c r="BM94" s="23" t="s">
        <v>827</v>
      </c>
    </row>
    <row r="95" spans="2:65" s="1" customFormat="1" ht="44.25" customHeight="1">
      <c r="B95" s="40"/>
      <c r="C95" s="192" t="s">
        <v>407</v>
      </c>
      <c r="D95" s="192" t="s">
        <v>141</v>
      </c>
      <c r="E95" s="193" t="s">
        <v>828</v>
      </c>
      <c r="F95" s="194" t="s">
        <v>829</v>
      </c>
      <c r="G95" s="195" t="s">
        <v>209</v>
      </c>
      <c r="H95" s="196">
        <v>4.8</v>
      </c>
      <c r="I95" s="197"/>
      <c r="J95" s="198">
        <f t="shared" si="0"/>
        <v>0</v>
      </c>
      <c r="K95" s="194" t="s">
        <v>544</v>
      </c>
      <c r="L95" s="60"/>
      <c r="M95" s="199" t="s">
        <v>22</v>
      </c>
      <c r="N95" s="200" t="s">
        <v>46</v>
      </c>
      <c r="O95" s="41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3" t="s">
        <v>145</v>
      </c>
      <c r="AT95" s="23" t="s">
        <v>141</v>
      </c>
      <c r="AU95" s="23" t="s">
        <v>84</v>
      </c>
      <c r="AY95" s="23" t="s">
        <v>138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3" t="s">
        <v>24</v>
      </c>
      <c r="BK95" s="203">
        <f t="shared" si="9"/>
        <v>0</v>
      </c>
      <c r="BL95" s="23" t="s">
        <v>145</v>
      </c>
      <c r="BM95" s="23" t="s">
        <v>830</v>
      </c>
    </row>
    <row r="96" spans="2:65" s="1" customFormat="1" ht="44.25" customHeight="1">
      <c r="B96" s="40"/>
      <c r="C96" s="192" t="s">
        <v>412</v>
      </c>
      <c r="D96" s="192" t="s">
        <v>141</v>
      </c>
      <c r="E96" s="193" t="s">
        <v>831</v>
      </c>
      <c r="F96" s="194" t="s">
        <v>832</v>
      </c>
      <c r="G96" s="195" t="s">
        <v>209</v>
      </c>
      <c r="H96" s="196">
        <v>3.12</v>
      </c>
      <c r="I96" s="197"/>
      <c r="J96" s="198">
        <f t="shared" si="0"/>
        <v>0</v>
      </c>
      <c r="K96" s="194" t="s">
        <v>544</v>
      </c>
      <c r="L96" s="60"/>
      <c r="M96" s="199" t="s">
        <v>22</v>
      </c>
      <c r="N96" s="200" t="s">
        <v>46</v>
      </c>
      <c r="O96" s="41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145</v>
      </c>
      <c r="AT96" s="23" t="s">
        <v>141</v>
      </c>
      <c r="AU96" s="23" t="s">
        <v>84</v>
      </c>
      <c r="AY96" s="23" t="s">
        <v>138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24</v>
      </c>
      <c r="BK96" s="203">
        <f t="shared" si="9"/>
        <v>0</v>
      </c>
      <c r="BL96" s="23" t="s">
        <v>145</v>
      </c>
      <c r="BM96" s="23" t="s">
        <v>833</v>
      </c>
    </row>
    <row r="97" spans="2:65" s="1" customFormat="1" ht="22.5" customHeight="1">
      <c r="B97" s="40"/>
      <c r="C97" s="192" t="s">
        <v>416</v>
      </c>
      <c r="D97" s="192" t="s">
        <v>141</v>
      </c>
      <c r="E97" s="193" t="s">
        <v>834</v>
      </c>
      <c r="F97" s="194" t="s">
        <v>835</v>
      </c>
      <c r="G97" s="195" t="s">
        <v>209</v>
      </c>
      <c r="H97" s="196">
        <v>3.12</v>
      </c>
      <c r="I97" s="197"/>
      <c r="J97" s="198">
        <f t="shared" si="0"/>
        <v>0</v>
      </c>
      <c r="K97" s="194" t="s">
        <v>544</v>
      </c>
      <c r="L97" s="60"/>
      <c r="M97" s="199" t="s">
        <v>22</v>
      </c>
      <c r="N97" s="200" t="s">
        <v>46</v>
      </c>
      <c r="O97" s="41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3" t="s">
        <v>145</v>
      </c>
      <c r="AT97" s="23" t="s">
        <v>141</v>
      </c>
      <c r="AU97" s="23" t="s">
        <v>84</v>
      </c>
      <c r="AY97" s="23" t="s">
        <v>138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24</v>
      </c>
      <c r="BK97" s="203">
        <f t="shared" si="9"/>
        <v>0</v>
      </c>
      <c r="BL97" s="23" t="s">
        <v>145</v>
      </c>
      <c r="BM97" s="23" t="s">
        <v>836</v>
      </c>
    </row>
    <row r="98" spans="2:65" s="1" customFormat="1" ht="22.5" customHeight="1">
      <c r="B98" s="40"/>
      <c r="C98" s="192" t="s">
        <v>420</v>
      </c>
      <c r="D98" s="192" t="s">
        <v>141</v>
      </c>
      <c r="E98" s="193" t="s">
        <v>837</v>
      </c>
      <c r="F98" s="194" t="s">
        <v>838</v>
      </c>
      <c r="G98" s="195" t="s">
        <v>365</v>
      </c>
      <c r="H98" s="196">
        <v>5.6159999999999997</v>
      </c>
      <c r="I98" s="197"/>
      <c r="J98" s="198">
        <f t="shared" si="0"/>
        <v>0</v>
      </c>
      <c r="K98" s="194" t="s">
        <v>544</v>
      </c>
      <c r="L98" s="60"/>
      <c r="M98" s="199" t="s">
        <v>22</v>
      </c>
      <c r="N98" s="200" t="s">
        <v>46</v>
      </c>
      <c r="O98" s="41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3" t="s">
        <v>145</v>
      </c>
      <c r="AT98" s="23" t="s">
        <v>141</v>
      </c>
      <c r="AU98" s="23" t="s">
        <v>84</v>
      </c>
      <c r="AY98" s="23" t="s">
        <v>138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3" t="s">
        <v>24</v>
      </c>
      <c r="BK98" s="203">
        <f t="shared" si="9"/>
        <v>0</v>
      </c>
      <c r="BL98" s="23" t="s">
        <v>145</v>
      </c>
      <c r="BM98" s="23" t="s">
        <v>839</v>
      </c>
    </row>
    <row r="99" spans="2:65" s="1" customFormat="1" ht="31.5" customHeight="1">
      <c r="B99" s="40"/>
      <c r="C99" s="192" t="s">
        <v>424</v>
      </c>
      <c r="D99" s="192" t="s">
        <v>141</v>
      </c>
      <c r="E99" s="193" t="s">
        <v>840</v>
      </c>
      <c r="F99" s="194" t="s">
        <v>841</v>
      </c>
      <c r="G99" s="195" t="s">
        <v>209</v>
      </c>
      <c r="H99" s="196">
        <v>1.68</v>
      </c>
      <c r="I99" s="197"/>
      <c r="J99" s="198">
        <f t="shared" si="0"/>
        <v>0</v>
      </c>
      <c r="K99" s="194" t="s">
        <v>544</v>
      </c>
      <c r="L99" s="60"/>
      <c r="M99" s="199" t="s">
        <v>22</v>
      </c>
      <c r="N99" s="200" t="s">
        <v>46</v>
      </c>
      <c r="O99" s="41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3" t="s">
        <v>145</v>
      </c>
      <c r="AT99" s="23" t="s">
        <v>141</v>
      </c>
      <c r="AU99" s="23" t="s">
        <v>84</v>
      </c>
      <c r="AY99" s="23" t="s">
        <v>138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3" t="s">
        <v>24</v>
      </c>
      <c r="BK99" s="203">
        <f t="shared" si="9"/>
        <v>0</v>
      </c>
      <c r="BL99" s="23" t="s">
        <v>145</v>
      </c>
      <c r="BM99" s="23" t="s">
        <v>842</v>
      </c>
    </row>
    <row r="100" spans="2:65" s="1" customFormat="1" ht="44.25" customHeight="1">
      <c r="B100" s="40"/>
      <c r="C100" s="192" t="s">
        <v>428</v>
      </c>
      <c r="D100" s="192" t="s">
        <v>141</v>
      </c>
      <c r="E100" s="193" t="s">
        <v>843</v>
      </c>
      <c r="F100" s="194" t="s">
        <v>844</v>
      </c>
      <c r="G100" s="195" t="s">
        <v>209</v>
      </c>
      <c r="H100" s="196">
        <v>2.52</v>
      </c>
      <c r="I100" s="197"/>
      <c r="J100" s="198">
        <f t="shared" si="0"/>
        <v>0</v>
      </c>
      <c r="K100" s="194" t="s">
        <v>544</v>
      </c>
      <c r="L100" s="60"/>
      <c r="M100" s="199" t="s">
        <v>22</v>
      </c>
      <c r="N100" s="200" t="s">
        <v>46</v>
      </c>
      <c r="O100" s="41"/>
      <c r="P100" s="201">
        <f t="shared" si="1"/>
        <v>0</v>
      </c>
      <c r="Q100" s="201">
        <v>0</v>
      </c>
      <c r="R100" s="201">
        <f t="shared" si="2"/>
        <v>0</v>
      </c>
      <c r="S100" s="201">
        <v>0</v>
      </c>
      <c r="T100" s="202">
        <f t="shared" si="3"/>
        <v>0</v>
      </c>
      <c r="AR100" s="23" t="s">
        <v>145</v>
      </c>
      <c r="AT100" s="23" t="s">
        <v>141</v>
      </c>
      <c r="AU100" s="23" t="s">
        <v>84</v>
      </c>
      <c r="AY100" s="23" t="s">
        <v>138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3" t="s">
        <v>24</v>
      </c>
      <c r="BK100" s="203">
        <f t="shared" si="9"/>
        <v>0</v>
      </c>
      <c r="BL100" s="23" t="s">
        <v>145</v>
      </c>
      <c r="BM100" s="23" t="s">
        <v>845</v>
      </c>
    </row>
    <row r="101" spans="2:65" s="1" customFormat="1" ht="44.25" customHeight="1">
      <c r="B101" s="40"/>
      <c r="C101" s="245" t="s">
        <v>432</v>
      </c>
      <c r="D101" s="245" t="s">
        <v>505</v>
      </c>
      <c r="E101" s="246" t="s">
        <v>846</v>
      </c>
      <c r="F101" s="247" t="s">
        <v>847</v>
      </c>
      <c r="G101" s="248" t="s">
        <v>365</v>
      </c>
      <c r="H101" s="249">
        <v>5.14</v>
      </c>
      <c r="I101" s="250"/>
      <c r="J101" s="251">
        <f t="shared" si="0"/>
        <v>0</v>
      </c>
      <c r="K101" s="247" t="s">
        <v>544</v>
      </c>
      <c r="L101" s="252"/>
      <c r="M101" s="253" t="s">
        <v>22</v>
      </c>
      <c r="N101" s="254" t="s">
        <v>46</v>
      </c>
      <c r="O101" s="41"/>
      <c r="P101" s="201">
        <f t="shared" si="1"/>
        <v>0</v>
      </c>
      <c r="Q101" s="201">
        <v>1</v>
      </c>
      <c r="R101" s="201">
        <f t="shared" si="2"/>
        <v>5.14</v>
      </c>
      <c r="S101" s="201">
        <v>0</v>
      </c>
      <c r="T101" s="202">
        <f t="shared" si="3"/>
        <v>0</v>
      </c>
      <c r="AR101" s="23" t="s">
        <v>189</v>
      </c>
      <c r="AT101" s="23" t="s">
        <v>505</v>
      </c>
      <c r="AU101" s="23" t="s">
        <v>84</v>
      </c>
      <c r="AY101" s="23" t="s">
        <v>138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23" t="s">
        <v>24</v>
      </c>
      <c r="BK101" s="203">
        <f t="shared" si="9"/>
        <v>0</v>
      </c>
      <c r="BL101" s="23" t="s">
        <v>145</v>
      </c>
      <c r="BM101" s="23" t="s">
        <v>848</v>
      </c>
    </row>
    <row r="102" spans="2:65" s="10" customFormat="1" ht="22.35" customHeight="1">
      <c r="B102" s="175"/>
      <c r="C102" s="176"/>
      <c r="D102" s="189" t="s">
        <v>74</v>
      </c>
      <c r="E102" s="190" t="s">
        <v>145</v>
      </c>
      <c r="F102" s="190" t="s">
        <v>849</v>
      </c>
      <c r="G102" s="176"/>
      <c r="H102" s="176"/>
      <c r="I102" s="179"/>
      <c r="J102" s="191">
        <f>BK102</f>
        <v>0</v>
      </c>
      <c r="K102" s="176"/>
      <c r="L102" s="181"/>
      <c r="M102" s="182"/>
      <c r="N102" s="183"/>
      <c r="O102" s="183"/>
      <c r="P102" s="184">
        <f>P103</f>
        <v>0</v>
      </c>
      <c r="Q102" s="183"/>
      <c r="R102" s="184">
        <f>R103</f>
        <v>0</v>
      </c>
      <c r="S102" s="183"/>
      <c r="T102" s="185">
        <f>T103</f>
        <v>0</v>
      </c>
      <c r="AR102" s="186" t="s">
        <v>24</v>
      </c>
      <c r="AT102" s="187" t="s">
        <v>74</v>
      </c>
      <c r="AU102" s="187" t="s">
        <v>84</v>
      </c>
      <c r="AY102" s="186" t="s">
        <v>138</v>
      </c>
      <c r="BK102" s="188">
        <f>BK103</f>
        <v>0</v>
      </c>
    </row>
    <row r="103" spans="2:65" s="1" customFormat="1" ht="31.5" customHeight="1">
      <c r="B103" s="40"/>
      <c r="C103" s="192" t="s">
        <v>436</v>
      </c>
      <c r="D103" s="192" t="s">
        <v>141</v>
      </c>
      <c r="E103" s="193" t="s">
        <v>850</v>
      </c>
      <c r="F103" s="194" t="s">
        <v>851</v>
      </c>
      <c r="G103" s="195" t="s">
        <v>209</v>
      </c>
      <c r="H103" s="196">
        <v>0.6</v>
      </c>
      <c r="I103" s="197"/>
      <c r="J103" s="198">
        <f>ROUND(I103*H103,2)</f>
        <v>0</v>
      </c>
      <c r="K103" s="194" t="s">
        <v>544</v>
      </c>
      <c r="L103" s="60"/>
      <c r="M103" s="199" t="s">
        <v>22</v>
      </c>
      <c r="N103" s="200" t="s">
        <v>46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145</v>
      </c>
      <c r="AT103" s="23" t="s">
        <v>141</v>
      </c>
      <c r="AU103" s="23" t="s">
        <v>139</v>
      </c>
      <c r="AY103" s="23" t="s">
        <v>138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24</v>
      </c>
      <c r="BK103" s="203">
        <f>ROUND(I103*H103,2)</f>
        <v>0</v>
      </c>
      <c r="BL103" s="23" t="s">
        <v>145</v>
      </c>
      <c r="BM103" s="23" t="s">
        <v>852</v>
      </c>
    </row>
    <row r="104" spans="2:65" s="10" customFormat="1" ht="29.85" customHeight="1">
      <c r="B104" s="175"/>
      <c r="C104" s="176"/>
      <c r="D104" s="177" t="s">
        <v>74</v>
      </c>
      <c r="E104" s="261" t="s">
        <v>189</v>
      </c>
      <c r="F104" s="261" t="s">
        <v>853</v>
      </c>
      <c r="G104" s="176"/>
      <c r="H104" s="176"/>
      <c r="I104" s="179"/>
      <c r="J104" s="262">
        <f>BK104</f>
        <v>0</v>
      </c>
      <c r="K104" s="176"/>
      <c r="L104" s="181"/>
      <c r="M104" s="182"/>
      <c r="N104" s="183"/>
      <c r="O104" s="183"/>
      <c r="P104" s="184">
        <v>0</v>
      </c>
      <c r="Q104" s="183"/>
      <c r="R104" s="184">
        <v>0</v>
      </c>
      <c r="S104" s="183"/>
      <c r="T104" s="185">
        <v>0</v>
      </c>
      <c r="AR104" s="186" t="s">
        <v>24</v>
      </c>
      <c r="AT104" s="187" t="s">
        <v>74</v>
      </c>
      <c r="AU104" s="187" t="s">
        <v>24</v>
      </c>
      <c r="AY104" s="186" t="s">
        <v>138</v>
      </c>
      <c r="BK104" s="188">
        <v>0</v>
      </c>
    </row>
    <row r="105" spans="2:65" s="10" customFormat="1" ht="19.899999999999999" customHeight="1">
      <c r="B105" s="175"/>
      <c r="C105" s="176"/>
      <c r="D105" s="189" t="s">
        <v>74</v>
      </c>
      <c r="E105" s="190" t="s">
        <v>193</v>
      </c>
      <c r="F105" s="190" t="s">
        <v>225</v>
      </c>
      <c r="G105" s="176"/>
      <c r="H105" s="176"/>
      <c r="I105" s="179"/>
      <c r="J105" s="191">
        <f>BK105</f>
        <v>0</v>
      </c>
      <c r="K105" s="176"/>
      <c r="L105" s="181"/>
      <c r="M105" s="182"/>
      <c r="N105" s="183"/>
      <c r="O105" s="183"/>
      <c r="P105" s="184">
        <f>SUM(P106:P109)</f>
        <v>0</v>
      </c>
      <c r="Q105" s="183"/>
      <c r="R105" s="184">
        <f>SUM(R106:R109)</f>
        <v>3.748875</v>
      </c>
      <c r="S105" s="183"/>
      <c r="T105" s="185">
        <f>SUM(T106:T109)</f>
        <v>3.7800000000000002</v>
      </c>
      <c r="AR105" s="186" t="s">
        <v>24</v>
      </c>
      <c r="AT105" s="187" t="s">
        <v>74</v>
      </c>
      <c r="AU105" s="187" t="s">
        <v>24</v>
      </c>
      <c r="AY105" s="186" t="s">
        <v>138</v>
      </c>
      <c r="BK105" s="188">
        <f>SUM(BK106:BK109)</f>
        <v>0</v>
      </c>
    </row>
    <row r="106" spans="2:65" s="1" customFormat="1" ht="44.25" customHeight="1">
      <c r="B106" s="40"/>
      <c r="C106" s="192" t="s">
        <v>440</v>
      </c>
      <c r="D106" s="192" t="s">
        <v>141</v>
      </c>
      <c r="E106" s="193" t="s">
        <v>854</v>
      </c>
      <c r="F106" s="194" t="s">
        <v>855</v>
      </c>
      <c r="G106" s="195" t="s">
        <v>144</v>
      </c>
      <c r="H106" s="196">
        <v>7.5</v>
      </c>
      <c r="I106" s="197"/>
      <c r="J106" s="198">
        <f>ROUND(I106*H106,2)</f>
        <v>0</v>
      </c>
      <c r="K106" s="194" t="s">
        <v>544</v>
      </c>
      <c r="L106" s="60"/>
      <c r="M106" s="199" t="s">
        <v>22</v>
      </c>
      <c r="N106" s="200" t="s">
        <v>46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0.504</v>
      </c>
      <c r="T106" s="202">
        <f>S106*H106</f>
        <v>3.7800000000000002</v>
      </c>
      <c r="AR106" s="23" t="s">
        <v>145</v>
      </c>
      <c r="AT106" s="23" t="s">
        <v>141</v>
      </c>
      <c r="AU106" s="23" t="s">
        <v>84</v>
      </c>
      <c r="AY106" s="23" t="s">
        <v>138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24</v>
      </c>
      <c r="BK106" s="203">
        <f>ROUND(I106*H106,2)</f>
        <v>0</v>
      </c>
      <c r="BL106" s="23" t="s">
        <v>145</v>
      </c>
      <c r="BM106" s="23" t="s">
        <v>856</v>
      </c>
    </row>
    <row r="107" spans="2:65" s="1" customFormat="1" ht="31.5" customHeight="1">
      <c r="B107" s="40"/>
      <c r="C107" s="192" t="s">
        <v>446</v>
      </c>
      <c r="D107" s="192" t="s">
        <v>141</v>
      </c>
      <c r="E107" s="193" t="s">
        <v>857</v>
      </c>
      <c r="F107" s="194" t="s">
        <v>858</v>
      </c>
      <c r="G107" s="195" t="s">
        <v>144</v>
      </c>
      <c r="H107" s="196">
        <v>7.5</v>
      </c>
      <c r="I107" s="197"/>
      <c r="J107" s="198">
        <f>ROUND(I107*H107,2)</f>
        <v>0</v>
      </c>
      <c r="K107" s="194" t="s">
        <v>544</v>
      </c>
      <c r="L107" s="60"/>
      <c r="M107" s="199" t="s">
        <v>22</v>
      </c>
      <c r="N107" s="200" t="s">
        <v>46</v>
      </c>
      <c r="O107" s="41"/>
      <c r="P107" s="201">
        <f>O107*H107</f>
        <v>0</v>
      </c>
      <c r="Q107" s="201">
        <v>0.49985000000000002</v>
      </c>
      <c r="R107" s="201">
        <f>Q107*H107</f>
        <v>3.748875</v>
      </c>
      <c r="S107" s="201">
        <v>0</v>
      </c>
      <c r="T107" s="202">
        <f>S107*H107</f>
        <v>0</v>
      </c>
      <c r="AR107" s="23" t="s">
        <v>145</v>
      </c>
      <c r="AT107" s="23" t="s">
        <v>141</v>
      </c>
      <c r="AU107" s="23" t="s">
        <v>84</v>
      </c>
      <c r="AY107" s="23" t="s">
        <v>138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24</v>
      </c>
      <c r="BK107" s="203">
        <f>ROUND(I107*H107,2)</f>
        <v>0</v>
      </c>
      <c r="BL107" s="23" t="s">
        <v>145</v>
      </c>
      <c r="BM107" s="23" t="s">
        <v>859</v>
      </c>
    </row>
    <row r="108" spans="2:65" s="1" customFormat="1" ht="22.5" customHeight="1">
      <c r="B108" s="40"/>
      <c r="C108" s="192" t="s">
        <v>452</v>
      </c>
      <c r="D108" s="192" t="s">
        <v>141</v>
      </c>
      <c r="E108" s="193" t="s">
        <v>860</v>
      </c>
      <c r="F108" s="194" t="s">
        <v>861</v>
      </c>
      <c r="G108" s="195" t="s">
        <v>220</v>
      </c>
      <c r="H108" s="196">
        <v>5</v>
      </c>
      <c r="I108" s="197"/>
      <c r="J108" s="198">
        <f>ROUND(I108*H108,2)</f>
        <v>0</v>
      </c>
      <c r="K108" s="194" t="s">
        <v>22</v>
      </c>
      <c r="L108" s="60"/>
      <c r="M108" s="199" t="s">
        <v>22</v>
      </c>
      <c r="N108" s="200" t="s">
        <v>46</v>
      </c>
      <c r="O108" s="41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3" t="s">
        <v>145</v>
      </c>
      <c r="AT108" s="23" t="s">
        <v>141</v>
      </c>
      <c r="AU108" s="23" t="s">
        <v>84</v>
      </c>
      <c r="AY108" s="23" t="s">
        <v>138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24</v>
      </c>
      <c r="BK108" s="203">
        <f>ROUND(I108*H108,2)</f>
        <v>0</v>
      </c>
      <c r="BL108" s="23" t="s">
        <v>145</v>
      </c>
      <c r="BM108" s="23" t="s">
        <v>862</v>
      </c>
    </row>
    <row r="109" spans="2:65" s="1" customFormat="1" ht="22.5" customHeight="1">
      <c r="B109" s="40"/>
      <c r="C109" s="192" t="s">
        <v>458</v>
      </c>
      <c r="D109" s="192" t="s">
        <v>141</v>
      </c>
      <c r="E109" s="193" t="s">
        <v>863</v>
      </c>
      <c r="F109" s="194" t="s">
        <v>864</v>
      </c>
      <c r="G109" s="195" t="s">
        <v>803</v>
      </c>
      <c r="H109" s="196">
        <v>40</v>
      </c>
      <c r="I109" s="197"/>
      <c r="J109" s="198">
        <f>ROUND(I109*H109,2)</f>
        <v>0</v>
      </c>
      <c r="K109" s="194" t="s">
        <v>22</v>
      </c>
      <c r="L109" s="60"/>
      <c r="M109" s="199" t="s">
        <v>22</v>
      </c>
      <c r="N109" s="200" t="s">
        <v>46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145</v>
      </c>
      <c r="AT109" s="23" t="s">
        <v>141</v>
      </c>
      <c r="AU109" s="23" t="s">
        <v>84</v>
      </c>
      <c r="AY109" s="23" t="s">
        <v>138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24</v>
      </c>
      <c r="BK109" s="203">
        <f>ROUND(I109*H109,2)</f>
        <v>0</v>
      </c>
      <c r="BL109" s="23" t="s">
        <v>145</v>
      </c>
      <c r="BM109" s="23" t="s">
        <v>865</v>
      </c>
    </row>
    <row r="110" spans="2:65" s="10" customFormat="1" ht="29.85" customHeight="1">
      <c r="B110" s="175"/>
      <c r="C110" s="176"/>
      <c r="D110" s="189" t="s">
        <v>74</v>
      </c>
      <c r="E110" s="190" t="s">
        <v>360</v>
      </c>
      <c r="F110" s="190" t="s">
        <v>361</v>
      </c>
      <c r="G110" s="176"/>
      <c r="H110" s="176"/>
      <c r="I110" s="179"/>
      <c r="J110" s="191">
        <f>BK110</f>
        <v>0</v>
      </c>
      <c r="K110" s="176"/>
      <c r="L110" s="181"/>
      <c r="M110" s="182"/>
      <c r="N110" s="183"/>
      <c r="O110" s="183"/>
      <c r="P110" s="184">
        <f>SUM(P111:P112)</f>
        <v>0</v>
      </c>
      <c r="Q110" s="183"/>
      <c r="R110" s="184">
        <f>SUM(R111:R112)</f>
        <v>0</v>
      </c>
      <c r="S110" s="183"/>
      <c r="T110" s="185">
        <f>SUM(T111:T112)</f>
        <v>0</v>
      </c>
      <c r="AR110" s="186" t="s">
        <v>24</v>
      </c>
      <c r="AT110" s="187" t="s">
        <v>74</v>
      </c>
      <c r="AU110" s="187" t="s">
        <v>24</v>
      </c>
      <c r="AY110" s="186" t="s">
        <v>138</v>
      </c>
      <c r="BK110" s="188">
        <f>SUM(BK111:BK112)</f>
        <v>0</v>
      </c>
    </row>
    <row r="111" spans="2:65" s="1" customFormat="1" ht="31.5" customHeight="1">
      <c r="B111" s="40"/>
      <c r="C111" s="192" t="s">
        <v>464</v>
      </c>
      <c r="D111" s="192" t="s">
        <v>141</v>
      </c>
      <c r="E111" s="193" t="s">
        <v>866</v>
      </c>
      <c r="F111" s="194" t="s">
        <v>867</v>
      </c>
      <c r="G111" s="195" t="s">
        <v>365</v>
      </c>
      <c r="H111" s="196">
        <v>3.78</v>
      </c>
      <c r="I111" s="197"/>
      <c r="J111" s="198">
        <f>ROUND(I111*H111,2)</f>
        <v>0</v>
      </c>
      <c r="K111" s="194" t="s">
        <v>868</v>
      </c>
      <c r="L111" s="60"/>
      <c r="M111" s="199" t="s">
        <v>22</v>
      </c>
      <c r="N111" s="200" t="s">
        <v>46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145</v>
      </c>
      <c r="AT111" s="23" t="s">
        <v>141</v>
      </c>
      <c r="AU111" s="23" t="s">
        <v>84</v>
      </c>
      <c r="AY111" s="23" t="s">
        <v>138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24</v>
      </c>
      <c r="BK111" s="203">
        <f>ROUND(I111*H111,2)</f>
        <v>0</v>
      </c>
      <c r="BL111" s="23" t="s">
        <v>145</v>
      </c>
      <c r="BM111" s="23" t="s">
        <v>869</v>
      </c>
    </row>
    <row r="112" spans="2:65" s="1" customFormat="1" ht="22.5" customHeight="1">
      <c r="B112" s="40"/>
      <c r="C112" s="192" t="s">
        <v>468</v>
      </c>
      <c r="D112" s="192" t="s">
        <v>141</v>
      </c>
      <c r="E112" s="193" t="s">
        <v>870</v>
      </c>
      <c r="F112" s="194" t="s">
        <v>378</v>
      </c>
      <c r="G112" s="195" t="s">
        <v>365</v>
      </c>
      <c r="H112" s="196">
        <v>3.78</v>
      </c>
      <c r="I112" s="197"/>
      <c r="J112" s="198">
        <f>ROUND(I112*H112,2)</f>
        <v>0</v>
      </c>
      <c r="K112" s="194" t="s">
        <v>544</v>
      </c>
      <c r="L112" s="60"/>
      <c r="M112" s="199" t="s">
        <v>22</v>
      </c>
      <c r="N112" s="200" t="s">
        <v>46</v>
      </c>
      <c r="O112" s="41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145</v>
      </c>
      <c r="AT112" s="23" t="s">
        <v>141</v>
      </c>
      <c r="AU112" s="23" t="s">
        <v>84</v>
      </c>
      <c r="AY112" s="23" t="s">
        <v>138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24</v>
      </c>
      <c r="BK112" s="203">
        <f>ROUND(I112*H112,2)</f>
        <v>0</v>
      </c>
      <c r="BL112" s="23" t="s">
        <v>145</v>
      </c>
      <c r="BM112" s="23" t="s">
        <v>871</v>
      </c>
    </row>
    <row r="113" spans="2:65" s="10" customFormat="1" ht="37.35" customHeight="1">
      <c r="B113" s="175"/>
      <c r="C113" s="176"/>
      <c r="D113" s="177" t="s">
        <v>74</v>
      </c>
      <c r="E113" s="178" t="s">
        <v>395</v>
      </c>
      <c r="F113" s="178" t="s">
        <v>396</v>
      </c>
      <c r="G113" s="176"/>
      <c r="H113" s="176"/>
      <c r="I113" s="179"/>
      <c r="J113" s="180">
        <f>BK113</f>
        <v>0</v>
      </c>
      <c r="K113" s="176"/>
      <c r="L113" s="181"/>
      <c r="M113" s="182"/>
      <c r="N113" s="183"/>
      <c r="O113" s="183"/>
      <c r="P113" s="184">
        <f>P114+P128+P153+P193+P196+P230+P238+P242</f>
        <v>0</v>
      </c>
      <c r="Q113" s="183"/>
      <c r="R113" s="184">
        <f>R114+R128+R153+R193+R196+R230+R238+R242</f>
        <v>1.7540830000000001</v>
      </c>
      <c r="S113" s="183"/>
      <c r="T113" s="185">
        <f>T114+T128+T153+T193+T196+T230+T238+T242</f>
        <v>2.5226100000000002</v>
      </c>
      <c r="AR113" s="186" t="s">
        <v>84</v>
      </c>
      <c r="AT113" s="187" t="s">
        <v>74</v>
      </c>
      <c r="AU113" s="187" t="s">
        <v>75</v>
      </c>
      <c r="AY113" s="186" t="s">
        <v>138</v>
      </c>
      <c r="BK113" s="188">
        <f>BK114+BK128+BK153+BK193+BK196+BK230+BK238+BK242</f>
        <v>0</v>
      </c>
    </row>
    <row r="114" spans="2:65" s="10" customFormat="1" ht="19.899999999999999" customHeight="1">
      <c r="B114" s="175"/>
      <c r="C114" s="176"/>
      <c r="D114" s="189" t="s">
        <v>74</v>
      </c>
      <c r="E114" s="190" t="s">
        <v>872</v>
      </c>
      <c r="F114" s="190" t="s">
        <v>873</v>
      </c>
      <c r="G114" s="176"/>
      <c r="H114" s="176"/>
      <c r="I114" s="179"/>
      <c r="J114" s="191">
        <f>BK114</f>
        <v>0</v>
      </c>
      <c r="K114" s="176"/>
      <c r="L114" s="181"/>
      <c r="M114" s="182"/>
      <c r="N114" s="183"/>
      <c r="O114" s="183"/>
      <c r="P114" s="184">
        <f>SUM(P115:P127)</f>
        <v>0</v>
      </c>
      <c r="Q114" s="183"/>
      <c r="R114" s="184">
        <f>SUM(R115:R127)</f>
        <v>2.9050000000000003E-2</v>
      </c>
      <c r="S114" s="183"/>
      <c r="T114" s="185">
        <f>SUM(T115:T127)</f>
        <v>0</v>
      </c>
      <c r="AR114" s="186" t="s">
        <v>84</v>
      </c>
      <c r="AT114" s="187" t="s">
        <v>74</v>
      </c>
      <c r="AU114" s="187" t="s">
        <v>24</v>
      </c>
      <c r="AY114" s="186" t="s">
        <v>138</v>
      </c>
      <c r="BK114" s="188">
        <f>SUM(BK115:BK127)</f>
        <v>0</v>
      </c>
    </row>
    <row r="115" spans="2:65" s="1" customFormat="1" ht="31.5" customHeight="1">
      <c r="B115" s="40"/>
      <c r="C115" s="192" t="s">
        <v>874</v>
      </c>
      <c r="D115" s="192" t="s">
        <v>141</v>
      </c>
      <c r="E115" s="193" t="s">
        <v>875</v>
      </c>
      <c r="F115" s="194" t="s">
        <v>876</v>
      </c>
      <c r="G115" s="195" t="s">
        <v>292</v>
      </c>
      <c r="H115" s="196">
        <v>200</v>
      </c>
      <c r="I115" s="197"/>
      <c r="J115" s="198">
        <f t="shared" ref="J115:J127" si="10">ROUND(I115*H115,2)</f>
        <v>0</v>
      </c>
      <c r="K115" s="194" t="s">
        <v>22</v>
      </c>
      <c r="L115" s="60"/>
      <c r="M115" s="199" t="s">
        <v>22</v>
      </c>
      <c r="N115" s="200" t="s">
        <v>46</v>
      </c>
      <c r="O115" s="41"/>
      <c r="P115" s="201">
        <f t="shared" ref="P115:P127" si="11">O115*H115</f>
        <v>0</v>
      </c>
      <c r="Q115" s="201">
        <v>6.0000000000000002E-5</v>
      </c>
      <c r="R115" s="201">
        <f t="shared" ref="R115:R127" si="12">Q115*H115</f>
        <v>1.2E-2</v>
      </c>
      <c r="S115" s="201">
        <v>0</v>
      </c>
      <c r="T115" s="202">
        <f t="shared" ref="T115:T127" si="13">S115*H115</f>
        <v>0</v>
      </c>
      <c r="AR115" s="23" t="s">
        <v>226</v>
      </c>
      <c r="AT115" s="23" t="s">
        <v>141</v>
      </c>
      <c r="AU115" s="23" t="s">
        <v>84</v>
      </c>
      <c r="AY115" s="23" t="s">
        <v>138</v>
      </c>
      <c r="BE115" s="203">
        <f t="shared" ref="BE115:BE127" si="14">IF(N115="základní",J115,0)</f>
        <v>0</v>
      </c>
      <c r="BF115" s="203">
        <f t="shared" ref="BF115:BF127" si="15">IF(N115="snížená",J115,0)</f>
        <v>0</v>
      </c>
      <c r="BG115" s="203">
        <f t="shared" ref="BG115:BG127" si="16">IF(N115="zákl. přenesená",J115,0)</f>
        <v>0</v>
      </c>
      <c r="BH115" s="203">
        <f t="shared" ref="BH115:BH127" si="17">IF(N115="sníž. přenesená",J115,0)</f>
        <v>0</v>
      </c>
      <c r="BI115" s="203">
        <f t="shared" ref="BI115:BI127" si="18">IF(N115="nulová",J115,0)</f>
        <v>0</v>
      </c>
      <c r="BJ115" s="23" t="s">
        <v>24</v>
      </c>
      <c r="BK115" s="203">
        <f t="shared" ref="BK115:BK127" si="19">ROUND(I115*H115,2)</f>
        <v>0</v>
      </c>
      <c r="BL115" s="23" t="s">
        <v>226</v>
      </c>
      <c r="BM115" s="23" t="s">
        <v>877</v>
      </c>
    </row>
    <row r="116" spans="2:65" s="1" customFormat="1" ht="22.5" customHeight="1">
      <c r="B116" s="40"/>
      <c r="C116" s="245" t="s">
        <v>878</v>
      </c>
      <c r="D116" s="245" t="s">
        <v>505</v>
      </c>
      <c r="E116" s="246" t="s">
        <v>879</v>
      </c>
      <c r="F116" s="247" t="s">
        <v>880</v>
      </c>
      <c r="G116" s="248" t="s">
        <v>292</v>
      </c>
      <c r="H116" s="249">
        <v>50</v>
      </c>
      <c r="I116" s="250"/>
      <c r="J116" s="251">
        <f t="shared" si="10"/>
        <v>0</v>
      </c>
      <c r="K116" s="247" t="s">
        <v>155</v>
      </c>
      <c r="L116" s="252"/>
      <c r="M116" s="253" t="s">
        <v>22</v>
      </c>
      <c r="N116" s="254" t="s">
        <v>46</v>
      </c>
      <c r="O116" s="41"/>
      <c r="P116" s="201">
        <f t="shared" si="11"/>
        <v>0</v>
      </c>
      <c r="Q116" s="201">
        <v>2.0000000000000002E-5</v>
      </c>
      <c r="R116" s="201">
        <f t="shared" si="12"/>
        <v>1E-3</v>
      </c>
      <c r="S116" s="201">
        <v>0</v>
      </c>
      <c r="T116" s="202">
        <f t="shared" si="13"/>
        <v>0</v>
      </c>
      <c r="AR116" s="23" t="s">
        <v>332</v>
      </c>
      <c r="AT116" s="23" t="s">
        <v>505</v>
      </c>
      <c r="AU116" s="23" t="s">
        <v>84</v>
      </c>
      <c r="AY116" s="23" t="s">
        <v>138</v>
      </c>
      <c r="BE116" s="203">
        <f t="shared" si="14"/>
        <v>0</v>
      </c>
      <c r="BF116" s="203">
        <f t="shared" si="15"/>
        <v>0</v>
      </c>
      <c r="BG116" s="203">
        <f t="shared" si="16"/>
        <v>0</v>
      </c>
      <c r="BH116" s="203">
        <f t="shared" si="17"/>
        <v>0</v>
      </c>
      <c r="BI116" s="203">
        <f t="shared" si="18"/>
        <v>0</v>
      </c>
      <c r="BJ116" s="23" t="s">
        <v>24</v>
      </c>
      <c r="BK116" s="203">
        <f t="shared" si="19"/>
        <v>0</v>
      </c>
      <c r="BL116" s="23" t="s">
        <v>226</v>
      </c>
      <c r="BM116" s="23" t="s">
        <v>881</v>
      </c>
    </row>
    <row r="117" spans="2:65" s="1" customFormat="1" ht="22.5" customHeight="1">
      <c r="B117" s="40"/>
      <c r="C117" s="245" t="s">
        <v>882</v>
      </c>
      <c r="D117" s="245" t="s">
        <v>505</v>
      </c>
      <c r="E117" s="246" t="s">
        <v>883</v>
      </c>
      <c r="F117" s="247" t="s">
        <v>884</v>
      </c>
      <c r="G117" s="248" t="s">
        <v>292</v>
      </c>
      <c r="H117" s="249">
        <v>50</v>
      </c>
      <c r="I117" s="250"/>
      <c r="J117" s="251">
        <f t="shared" si="10"/>
        <v>0</v>
      </c>
      <c r="K117" s="247" t="s">
        <v>155</v>
      </c>
      <c r="L117" s="252"/>
      <c r="M117" s="253" t="s">
        <v>22</v>
      </c>
      <c r="N117" s="254" t="s">
        <v>46</v>
      </c>
      <c r="O117" s="41"/>
      <c r="P117" s="201">
        <f t="shared" si="11"/>
        <v>0</v>
      </c>
      <c r="Q117" s="201">
        <v>3.0000000000000001E-5</v>
      </c>
      <c r="R117" s="201">
        <f t="shared" si="12"/>
        <v>1.5E-3</v>
      </c>
      <c r="S117" s="201">
        <v>0</v>
      </c>
      <c r="T117" s="202">
        <f t="shared" si="13"/>
        <v>0</v>
      </c>
      <c r="AR117" s="23" t="s">
        <v>332</v>
      </c>
      <c r="AT117" s="23" t="s">
        <v>505</v>
      </c>
      <c r="AU117" s="23" t="s">
        <v>84</v>
      </c>
      <c r="AY117" s="23" t="s">
        <v>138</v>
      </c>
      <c r="BE117" s="203">
        <f t="shared" si="14"/>
        <v>0</v>
      </c>
      <c r="BF117" s="203">
        <f t="shared" si="15"/>
        <v>0</v>
      </c>
      <c r="BG117" s="203">
        <f t="shared" si="16"/>
        <v>0</v>
      </c>
      <c r="BH117" s="203">
        <f t="shared" si="17"/>
        <v>0</v>
      </c>
      <c r="BI117" s="203">
        <f t="shared" si="18"/>
        <v>0</v>
      </c>
      <c r="BJ117" s="23" t="s">
        <v>24</v>
      </c>
      <c r="BK117" s="203">
        <f t="shared" si="19"/>
        <v>0</v>
      </c>
      <c r="BL117" s="23" t="s">
        <v>226</v>
      </c>
      <c r="BM117" s="23" t="s">
        <v>885</v>
      </c>
    </row>
    <row r="118" spans="2:65" s="1" customFormat="1" ht="22.5" customHeight="1">
      <c r="B118" s="40"/>
      <c r="C118" s="245" t="s">
        <v>886</v>
      </c>
      <c r="D118" s="245" t="s">
        <v>505</v>
      </c>
      <c r="E118" s="246" t="s">
        <v>887</v>
      </c>
      <c r="F118" s="247" t="s">
        <v>888</v>
      </c>
      <c r="G118" s="248" t="s">
        <v>292</v>
      </c>
      <c r="H118" s="249">
        <v>5</v>
      </c>
      <c r="I118" s="250"/>
      <c r="J118" s="251">
        <f t="shared" si="10"/>
        <v>0</v>
      </c>
      <c r="K118" s="247" t="s">
        <v>155</v>
      </c>
      <c r="L118" s="252"/>
      <c r="M118" s="253" t="s">
        <v>22</v>
      </c>
      <c r="N118" s="254" t="s">
        <v>46</v>
      </c>
      <c r="O118" s="41"/>
      <c r="P118" s="201">
        <f t="shared" si="11"/>
        <v>0</v>
      </c>
      <c r="Q118" s="201">
        <v>6.0000000000000002E-5</v>
      </c>
      <c r="R118" s="201">
        <f t="shared" si="12"/>
        <v>3.0000000000000003E-4</v>
      </c>
      <c r="S118" s="201">
        <v>0</v>
      </c>
      <c r="T118" s="202">
        <f t="shared" si="13"/>
        <v>0</v>
      </c>
      <c r="AR118" s="23" t="s">
        <v>332</v>
      </c>
      <c r="AT118" s="23" t="s">
        <v>505</v>
      </c>
      <c r="AU118" s="23" t="s">
        <v>84</v>
      </c>
      <c r="AY118" s="23" t="s">
        <v>138</v>
      </c>
      <c r="BE118" s="203">
        <f t="shared" si="14"/>
        <v>0</v>
      </c>
      <c r="BF118" s="203">
        <f t="shared" si="15"/>
        <v>0</v>
      </c>
      <c r="BG118" s="203">
        <f t="shared" si="16"/>
        <v>0</v>
      </c>
      <c r="BH118" s="203">
        <f t="shared" si="17"/>
        <v>0</v>
      </c>
      <c r="BI118" s="203">
        <f t="shared" si="18"/>
        <v>0</v>
      </c>
      <c r="BJ118" s="23" t="s">
        <v>24</v>
      </c>
      <c r="BK118" s="203">
        <f t="shared" si="19"/>
        <v>0</v>
      </c>
      <c r="BL118" s="23" t="s">
        <v>226</v>
      </c>
      <c r="BM118" s="23" t="s">
        <v>889</v>
      </c>
    </row>
    <row r="119" spans="2:65" s="1" customFormat="1" ht="22.5" customHeight="1">
      <c r="B119" s="40"/>
      <c r="C119" s="245" t="s">
        <v>890</v>
      </c>
      <c r="D119" s="245" t="s">
        <v>505</v>
      </c>
      <c r="E119" s="246" t="s">
        <v>891</v>
      </c>
      <c r="F119" s="247" t="s">
        <v>892</v>
      </c>
      <c r="G119" s="248" t="s">
        <v>292</v>
      </c>
      <c r="H119" s="249">
        <v>30</v>
      </c>
      <c r="I119" s="250"/>
      <c r="J119" s="251">
        <f t="shared" si="10"/>
        <v>0</v>
      </c>
      <c r="K119" s="247" t="s">
        <v>155</v>
      </c>
      <c r="L119" s="252"/>
      <c r="M119" s="253" t="s">
        <v>22</v>
      </c>
      <c r="N119" s="254" t="s">
        <v>46</v>
      </c>
      <c r="O119" s="41"/>
      <c r="P119" s="201">
        <f t="shared" si="11"/>
        <v>0</v>
      </c>
      <c r="Q119" s="201">
        <v>3.0000000000000001E-5</v>
      </c>
      <c r="R119" s="201">
        <f t="shared" si="12"/>
        <v>8.9999999999999998E-4</v>
      </c>
      <c r="S119" s="201">
        <v>0</v>
      </c>
      <c r="T119" s="202">
        <f t="shared" si="13"/>
        <v>0</v>
      </c>
      <c r="AR119" s="23" t="s">
        <v>332</v>
      </c>
      <c r="AT119" s="23" t="s">
        <v>505</v>
      </c>
      <c r="AU119" s="23" t="s">
        <v>84</v>
      </c>
      <c r="AY119" s="23" t="s">
        <v>138</v>
      </c>
      <c r="BE119" s="203">
        <f t="shared" si="14"/>
        <v>0</v>
      </c>
      <c r="BF119" s="203">
        <f t="shared" si="15"/>
        <v>0</v>
      </c>
      <c r="BG119" s="203">
        <f t="shared" si="16"/>
        <v>0</v>
      </c>
      <c r="BH119" s="203">
        <f t="shared" si="17"/>
        <v>0</v>
      </c>
      <c r="BI119" s="203">
        <f t="shared" si="18"/>
        <v>0</v>
      </c>
      <c r="BJ119" s="23" t="s">
        <v>24</v>
      </c>
      <c r="BK119" s="203">
        <f t="shared" si="19"/>
        <v>0</v>
      </c>
      <c r="BL119" s="23" t="s">
        <v>226</v>
      </c>
      <c r="BM119" s="23" t="s">
        <v>893</v>
      </c>
    </row>
    <row r="120" spans="2:65" s="1" customFormat="1" ht="22.5" customHeight="1">
      <c r="B120" s="40"/>
      <c r="C120" s="245" t="s">
        <v>894</v>
      </c>
      <c r="D120" s="245" t="s">
        <v>505</v>
      </c>
      <c r="E120" s="246" t="s">
        <v>895</v>
      </c>
      <c r="F120" s="247" t="s">
        <v>896</v>
      </c>
      <c r="G120" s="248" t="s">
        <v>292</v>
      </c>
      <c r="H120" s="249">
        <v>5</v>
      </c>
      <c r="I120" s="250"/>
      <c r="J120" s="251">
        <f t="shared" si="10"/>
        <v>0</v>
      </c>
      <c r="K120" s="247" t="s">
        <v>155</v>
      </c>
      <c r="L120" s="252"/>
      <c r="M120" s="253" t="s">
        <v>22</v>
      </c>
      <c r="N120" s="254" t="s">
        <v>46</v>
      </c>
      <c r="O120" s="41"/>
      <c r="P120" s="201">
        <f t="shared" si="11"/>
        <v>0</v>
      </c>
      <c r="Q120" s="201">
        <v>5.0000000000000002E-5</v>
      </c>
      <c r="R120" s="201">
        <f t="shared" si="12"/>
        <v>2.5000000000000001E-4</v>
      </c>
      <c r="S120" s="201">
        <v>0</v>
      </c>
      <c r="T120" s="202">
        <f t="shared" si="13"/>
        <v>0</v>
      </c>
      <c r="AR120" s="23" t="s">
        <v>332</v>
      </c>
      <c r="AT120" s="23" t="s">
        <v>505</v>
      </c>
      <c r="AU120" s="23" t="s">
        <v>84</v>
      </c>
      <c r="AY120" s="23" t="s">
        <v>138</v>
      </c>
      <c r="BE120" s="203">
        <f t="shared" si="14"/>
        <v>0</v>
      </c>
      <c r="BF120" s="203">
        <f t="shared" si="15"/>
        <v>0</v>
      </c>
      <c r="BG120" s="203">
        <f t="shared" si="16"/>
        <v>0</v>
      </c>
      <c r="BH120" s="203">
        <f t="shared" si="17"/>
        <v>0</v>
      </c>
      <c r="BI120" s="203">
        <f t="shared" si="18"/>
        <v>0</v>
      </c>
      <c r="BJ120" s="23" t="s">
        <v>24</v>
      </c>
      <c r="BK120" s="203">
        <f t="shared" si="19"/>
        <v>0</v>
      </c>
      <c r="BL120" s="23" t="s">
        <v>226</v>
      </c>
      <c r="BM120" s="23" t="s">
        <v>897</v>
      </c>
    </row>
    <row r="121" spans="2:65" s="1" customFormat="1" ht="22.5" customHeight="1">
      <c r="B121" s="40"/>
      <c r="C121" s="245" t="s">
        <v>898</v>
      </c>
      <c r="D121" s="245" t="s">
        <v>505</v>
      </c>
      <c r="E121" s="246" t="s">
        <v>899</v>
      </c>
      <c r="F121" s="247" t="s">
        <v>900</v>
      </c>
      <c r="G121" s="248" t="s">
        <v>292</v>
      </c>
      <c r="H121" s="249">
        <v>15</v>
      </c>
      <c r="I121" s="250"/>
      <c r="J121" s="251">
        <f t="shared" si="10"/>
        <v>0</v>
      </c>
      <c r="K121" s="247" t="s">
        <v>155</v>
      </c>
      <c r="L121" s="252"/>
      <c r="M121" s="253" t="s">
        <v>22</v>
      </c>
      <c r="N121" s="254" t="s">
        <v>46</v>
      </c>
      <c r="O121" s="41"/>
      <c r="P121" s="201">
        <f t="shared" si="11"/>
        <v>0</v>
      </c>
      <c r="Q121" s="201">
        <v>9.0000000000000006E-5</v>
      </c>
      <c r="R121" s="201">
        <f t="shared" si="12"/>
        <v>1.3500000000000001E-3</v>
      </c>
      <c r="S121" s="201">
        <v>0</v>
      </c>
      <c r="T121" s="202">
        <f t="shared" si="13"/>
        <v>0</v>
      </c>
      <c r="AR121" s="23" t="s">
        <v>332</v>
      </c>
      <c r="AT121" s="23" t="s">
        <v>505</v>
      </c>
      <c r="AU121" s="23" t="s">
        <v>84</v>
      </c>
      <c r="AY121" s="23" t="s">
        <v>138</v>
      </c>
      <c r="BE121" s="203">
        <f t="shared" si="14"/>
        <v>0</v>
      </c>
      <c r="BF121" s="203">
        <f t="shared" si="15"/>
        <v>0</v>
      </c>
      <c r="BG121" s="203">
        <f t="shared" si="16"/>
        <v>0</v>
      </c>
      <c r="BH121" s="203">
        <f t="shared" si="17"/>
        <v>0</v>
      </c>
      <c r="BI121" s="203">
        <f t="shared" si="18"/>
        <v>0</v>
      </c>
      <c r="BJ121" s="23" t="s">
        <v>24</v>
      </c>
      <c r="BK121" s="203">
        <f t="shared" si="19"/>
        <v>0</v>
      </c>
      <c r="BL121" s="23" t="s">
        <v>226</v>
      </c>
      <c r="BM121" s="23" t="s">
        <v>901</v>
      </c>
    </row>
    <row r="122" spans="2:65" s="1" customFormat="1" ht="22.5" customHeight="1">
      <c r="B122" s="40"/>
      <c r="C122" s="245" t="s">
        <v>902</v>
      </c>
      <c r="D122" s="245" t="s">
        <v>505</v>
      </c>
      <c r="E122" s="246" t="s">
        <v>903</v>
      </c>
      <c r="F122" s="247" t="s">
        <v>904</v>
      </c>
      <c r="G122" s="248" t="s">
        <v>292</v>
      </c>
      <c r="H122" s="249">
        <v>10</v>
      </c>
      <c r="I122" s="250"/>
      <c r="J122" s="251">
        <f t="shared" si="10"/>
        <v>0</v>
      </c>
      <c r="K122" s="247" t="s">
        <v>155</v>
      </c>
      <c r="L122" s="252"/>
      <c r="M122" s="253" t="s">
        <v>22</v>
      </c>
      <c r="N122" s="254" t="s">
        <v>46</v>
      </c>
      <c r="O122" s="41"/>
      <c r="P122" s="201">
        <f t="shared" si="11"/>
        <v>0</v>
      </c>
      <c r="Q122" s="201">
        <v>4.0000000000000003E-5</v>
      </c>
      <c r="R122" s="201">
        <f t="shared" si="12"/>
        <v>4.0000000000000002E-4</v>
      </c>
      <c r="S122" s="201">
        <v>0</v>
      </c>
      <c r="T122" s="202">
        <f t="shared" si="13"/>
        <v>0</v>
      </c>
      <c r="AR122" s="23" t="s">
        <v>332</v>
      </c>
      <c r="AT122" s="23" t="s">
        <v>505</v>
      </c>
      <c r="AU122" s="23" t="s">
        <v>84</v>
      </c>
      <c r="AY122" s="23" t="s">
        <v>138</v>
      </c>
      <c r="BE122" s="203">
        <f t="shared" si="14"/>
        <v>0</v>
      </c>
      <c r="BF122" s="203">
        <f t="shared" si="15"/>
        <v>0</v>
      </c>
      <c r="BG122" s="203">
        <f t="shared" si="16"/>
        <v>0</v>
      </c>
      <c r="BH122" s="203">
        <f t="shared" si="17"/>
        <v>0</v>
      </c>
      <c r="BI122" s="203">
        <f t="shared" si="18"/>
        <v>0</v>
      </c>
      <c r="BJ122" s="23" t="s">
        <v>24</v>
      </c>
      <c r="BK122" s="203">
        <f t="shared" si="19"/>
        <v>0</v>
      </c>
      <c r="BL122" s="23" t="s">
        <v>226</v>
      </c>
      <c r="BM122" s="23" t="s">
        <v>905</v>
      </c>
    </row>
    <row r="123" spans="2:65" s="1" customFormat="1" ht="22.5" customHeight="1">
      <c r="B123" s="40"/>
      <c r="C123" s="245" t="s">
        <v>906</v>
      </c>
      <c r="D123" s="245" t="s">
        <v>505</v>
      </c>
      <c r="E123" s="246" t="s">
        <v>907</v>
      </c>
      <c r="F123" s="247" t="s">
        <v>908</v>
      </c>
      <c r="G123" s="248" t="s">
        <v>292</v>
      </c>
      <c r="H123" s="249">
        <v>10</v>
      </c>
      <c r="I123" s="250"/>
      <c r="J123" s="251">
        <f t="shared" si="10"/>
        <v>0</v>
      </c>
      <c r="K123" s="247" t="s">
        <v>155</v>
      </c>
      <c r="L123" s="252"/>
      <c r="M123" s="253" t="s">
        <v>22</v>
      </c>
      <c r="N123" s="254" t="s">
        <v>46</v>
      </c>
      <c r="O123" s="41"/>
      <c r="P123" s="201">
        <f t="shared" si="11"/>
        <v>0</v>
      </c>
      <c r="Q123" s="201">
        <v>9.7999999999999997E-4</v>
      </c>
      <c r="R123" s="201">
        <f t="shared" si="12"/>
        <v>9.7999999999999997E-3</v>
      </c>
      <c r="S123" s="201">
        <v>0</v>
      </c>
      <c r="T123" s="202">
        <f t="shared" si="13"/>
        <v>0</v>
      </c>
      <c r="AR123" s="23" t="s">
        <v>332</v>
      </c>
      <c r="AT123" s="23" t="s">
        <v>505</v>
      </c>
      <c r="AU123" s="23" t="s">
        <v>84</v>
      </c>
      <c r="AY123" s="23" t="s">
        <v>138</v>
      </c>
      <c r="BE123" s="203">
        <f t="shared" si="14"/>
        <v>0</v>
      </c>
      <c r="BF123" s="203">
        <f t="shared" si="15"/>
        <v>0</v>
      </c>
      <c r="BG123" s="203">
        <f t="shared" si="16"/>
        <v>0</v>
      </c>
      <c r="BH123" s="203">
        <f t="shared" si="17"/>
        <v>0</v>
      </c>
      <c r="BI123" s="203">
        <f t="shared" si="18"/>
        <v>0</v>
      </c>
      <c r="BJ123" s="23" t="s">
        <v>24</v>
      </c>
      <c r="BK123" s="203">
        <f t="shared" si="19"/>
        <v>0</v>
      </c>
      <c r="BL123" s="23" t="s">
        <v>226</v>
      </c>
      <c r="BM123" s="23" t="s">
        <v>909</v>
      </c>
    </row>
    <row r="124" spans="2:65" s="1" customFormat="1" ht="22.5" customHeight="1">
      <c r="B124" s="40"/>
      <c r="C124" s="245" t="s">
        <v>910</v>
      </c>
      <c r="D124" s="245" t="s">
        <v>505</v>
      </c>
      <c r="E124" s="246" t="s">
        <v>911</v>
      </c>
      <c r="F124" s="247" t="s">
        <v>912</v>
      </c>
      <c r="G124" s="248" t="s">
        <v>292</v>
      </c>
      <c r="H124" s="249">
        <v>15</v>
      </c>
      <c r="I124" s="250"/>
      <c r="J124" s="251">
        <f t="shared" si="10"/>
        <v>0</v>
      </c>
      <c r="K124" s="247" t="s">
        <v>155</v>
      </c>
      <c r="L124" s="252"/>
      <c r="M124" s="253" t="s">
        <v>22</v>
      </c>
      <c r="N124" s="254" t="s">
        <v>46</v>
      </c>
      <c r="O124" s="41"/>
      <c r="P124" s="201">
        <f t="shared" si="11"/>
        <v>0</v>
      </c>
      <c r="Q124" s="201">
        <v>4.0000000000000003E-5</v>
      </c>
      <c r="R124" s="201">
        <f t="shared" si="12"/>
        <v>6.0000000000000006E-4</v>
      </c>
      <c r="S124" s="201">
        <v>0</v>
      </c>
      <c r="T124" s="202">
        <f t="shared" si="13"/>
        <v>0</v>
      </c>
      <c r="AR124" s="23" t="s">
        <v>332</v>
      </c>
      <c r="AT124" s="23" t="s">
        <v>505</v>
      </c>
      <c r="AU124" s="23" t="s">
        <v>84</v>
      </c>
      <c r="AY124" s="23" t="s">
        <v>138</v>
      </c>
      <c r="BE124" s="203">
        <f t="shared" si="14"/>
        <v>0</v>
      </c>
      <c r="BF124" s="203">
        <f t="shared" si="15"/>
        <v>0</v>
      </c>
      <c r="BG124" s="203">
        <f t="shared" si="16"/>
        <v>0</v>
      </c>
      <c r="BH124" s="203">
        <f t="shared" si="17"/>
        <v>0</v>
      </c>
      <c r="BI124" s="203">
        <f t="shared" si="18"/>
        <v>0</v>
      </c>
      <c r="BJ124" s="23" t="s">
        <v>24</v>
      </c>
      <c r="BK124" s="203">
        <f t="shared" si="19"/>
        <v>0</v>
      </c>
      <c r="BL124" s="23" t="s">
        <v>226</v>
      </c>
      <c r="BM124" s="23" t="s">
        <v>913</v>
      </c>
    </row>
    <row r="125" spans="2:65" s="1" customFormat="1" ht="22.5" customHeight="1">
      <c r="B125" s="40"/>
      <c r="C125" s="245" t="s">
        <v>914</v>
      </c>
      <c r="D125" s="245" t="s">
        <v>505</v>
      </c>
      <c r="E125" s="246" t="s">
        <v>915</v>
      </c>
      <c r="F125" s="247" t="s">
        <v>916</v>
      </c>
      <c r="G125" s="248" t="s">
        <v>292</v>
      </c>
      <c r="H125" s="249">
        <v>5</v>
      </c>
      <c r="I125" s="250"/>
      <c r="J125" s="251">
        <f t="shared" si="10"/>
        <v>0</v>
      </c>
      <c r="K125" s="247" t="s">
        <v>155</v>
      </c>
      <c r="L125" s="252"/>
      <c r="M125" s="253" t="s">
        <v>22</v>
      </c>
      <c r="N125" s="254" t="s">
        <v>46</v>
      </c>
      <c r="O125" s="41"/>
      <c r="P125" s="201">
        <f t="shared" si="11"/>
        <v>0</v>
      </c>
      <c r="Q125" s="201">
        <v>6.9999999999999994E-5</v>
      </c>
      <c r="R125" s="201">
        <f t="shared" si="12"/>
        <v>3.4999999999999994E-4</v>
      </c>
      <c r="S125" s="201">
        <v>0</v>
      </c>
      <c r="T125" s="202">
        <f t="shared" si="13"/>
        <v>0</v>
      </c>
      <c r="AR125" s="23" t="s">
        <v>332</v>
      </c>
      <c r="AT125" s="23" t="s">
        <v>505</v>
      </c>
      <c r="AU125" s="23" t="s">
        <v>84</v>
      </c>
      <c r="AY125" s="23" t="s">
        <v>138</v>
      </c>
      <c r="BE125" s="203">
        <f t="shared" si="14"/>
        <v>0</v>
      </c>
      <c r="BF125" s="203">
        <f t="shared" si="15"/>
        <v>0</v>
      </c>
      <c r="BG125" s="203">
        <f t="shared" si="16"/>
        <v>0</v>
      </c>
      <c r="BH125" s="203">
        <f t="shared" si="17"/>
        <v>0</v>
      </c>
      <c r="BI125" s="203">
        <f t="shared" si="18"/>
        <v>0</v>
      </c>
      <c r="BJ125" s="23" t="s">
        <v>24</v>
      </c>
      <c r="BK125" s="203">
        <f t="shared" si="19"/>
        <v>0</v>
      </c>
      <c r="BL125" s="23" t="s">
        <v>226</v>
      </c>
      <c r="BM125" s="23" t="s">
        <v>917</v>
      </c>
    </row>
    <row r="126" spans="2:65" s="1" customFormat="1" ht="22.5" customHeight="1">
      <c r="B126" s="40"/>
      <c r="C126" s="245" t="s">
        <v>918</v>
      </c>
      <c r="D126" s="245" t="s">
        <v>505</v>
      </c>
      <c r="E126" s="246" t="s">
        <v>919</v>
      </c>
      <c r="F126" s="247" t="s">
        <v>920</v>
      </c>
      <c r="G126" s="248" t="s">
        <v>292</v>
      </c>
      <c r="H126" s="249">
        <v>5</v>
      </c>
      <c r="I126" s="250"/>
      <c r="J126" s="251">
        <f t="shared" si="10"/>
        <v>0</v>
      </c>
      <c r="K126" s="247" t="s">
        <v>155</v>
      </c>
      <c r="L126" s="252"/>
      <c r="M126" s="253" t="s">
        <v>22</v>
      </c>
      <c r="N126" s="254" t="s">
        <v>46</v>
      </c>
      <c r="O126" s="41"/>
      <c r="P126" s="201">
        <f t="shared" si="11"/>
        <v>0</v>
      </c>
      <c r="Q126" s="201">
        <v>1.2E-4</v>
      </c>
      <c r="R126" s="201">
        <f t="shared" si="12"/>
        <v>6.0000000000000006E-4</v>
      </c>
      <c r="S126" s="201">
        <v>0</v>
      </c>
      <c r="T126" s="202">
        <f t="shared" si="13"/>
        <v>0</v>
      </c>
      <c r="AR126" s="23" t="s">
        <v>332</v>
      </c>
      <c r="AT126" s="23" t="s">
        <v>505</v>
      </c>
      <c r="AU126" s="23" t="s">
        <v>84</v>
      </c>
      <c r="AY126" s="23" t="s">
        <v>138</v>
      </c>
      <c r="BE126" s="203">
        <f t="shared" si="14"/>
        <v>0</v>
      </c>
      <c r="BF126" s="203">
        <f t="shared" si="15"/>
        <v>0</v>
      </c>
      <c r="BG126" s="203">
        <f t="shared" si="16"/>
        <v>0</v>
      </c>
      <c r="BH126" s="203">
        <f t="shared" si="17"/>
        <v>0</v>
      </c>
      <c r="BI126" s="203">
        <f t="shared" si="18"/>
        <v>0</v>
      </c>
      <c r="BJ126" s="23" t="s">
        <v>24</v>
      </c>
      <c r="BK126" s="203">
        <f t="shared" si="19"/>
        <v>0</v>
      </c>
      <c r="BL126" s="23" t="s">
        <v>226</v>
      </c>
      <c r="BM126" s="23" t="s">
        <v>921</v>
      </c>
    </row>
    <row r="127" spans="2:65" s="1" customFormat="1" ht="31.5" customHeight="1">
      <c r="B127" s="40"/>
      <c r="C127" s="192" t="s">
        <v>30</v>
      </c>
      <c r="D127" s="192" t="s">
        <v>141</v>
      </c>
      <c r="E127" s="193" t="s">
        <v>922</v>
      </c>
      <c r="F127" s="194" t="s">
        <v>923</v>
      </c>
      <c r="G127" s="195" t="s">
        <v>924</v>
      </c>
      <c r="H127" s="263"/>
      <c r="I127" s="197"/>
      <c r="J127" s="198">
        <f t="shared" si="10"/>
        <v>0</v>
      </c>
      <c r="K127" s="194" t="s">
        <v>155</v>
      </c>
      <c r="L127" s="60"/>
      <c r="M127" s="199" t="s">
        <v>22</v>
      </c>
      <c r="N127" s="200" t="s">
        <v>46</v>
      </c>
      <c r="O127" s="41"/>
      <c r="P127" s="201">
        <f t="shared" si="11"/>
        <v>0</v>
      </c>
      <c r="Q127" s="201">
        <v>0</v>
      </c>
      <c r="R127" s="201">
        <f t="shared" si="12"/>
        <v>0</v>
      </c>
      <c r="S127" s="201">
        <v>0</v>
      </c>
      <c r="T127" s="202">
        <f t="shared" si="13"/>
        <v>0</v>
      </c>
      <c r="AR127" s="23" t="s">
        <v>226</v>
      </c>
      <c r="AT127" s="23" t="s">
        <v>141</v>
      </c>
      <c r="AU127" s="23" t="s">
        <v>84</v>
      </c>
      <c r="AY127" s="23" t="s">
        <v>138</v>
      </c>
      <c r="BE127" s="203">
        <f t="shared" si="14"/>
        <v>0</v>
      </c>
      <c r="BF127" s="203">
        <f t="shared" si="15"/>
        <v>0</v>
      </c>
      <c r="BG127" s="203">
        <f t="shared" si="16"/>
        <v>0</v>
      </c>
      <c r="BH127" s="203">
        <f t="shared" si="17"/>
        <v>0</v>
      </c>
      <c r="BI127" s="203">
        <f t="shared" si="18"/>
        <v>0</v>
      </c>
      <c r="BJ127" s="23" t="s">
        <v>24</v>
      </c>
      <c r="BK127" s="203">
        <f t="shared" si="19"/>
        <v>0</v>
      </c>
      <c r="BL127" s="23" t="s">
        <v>226</v>
      </c>
      <c r="BM127" s="23" t="s">
        <v>925</v>
      </c>
    </row>
    <row r="128" spans="2:65" s="10" customFormat="1" ht="29.85" customHeight="1">
      <c r="B128" s="175"/>
      <c r="C128" s="176"/>
      <c r="D128" s="189" t="s">
        <v>74</v>
      </c>
      <c r="E128" s="190" t="s">
        <v>926</v>
      </c>
      <c r="F128" s="190" t="s">
        <v>927</v>
      </c>
      <c r="G128" s="176"/>
      <c r="H128" s="176"/>
      <c r="I128" s="179"/>
      <c r="J128" s="191">
        <f>BK128</f>
        <v>0</v>
      </c>
      <c r="K128" s="176"/>
      <c r="L128" s="181"/>
      <c r="M128" s="182"/>
      <c r="N128" s="183"/>
      <c r="O128" s="183"/>
      <c r="P128" s="184">
        <f>SUM(P129:P152)</f>
        <v>0</v>
      </c>
      <c r="Q128" s="183"/>
      <c r="R128" s="184">
        <f>SUM(R129:R152)</f>
        <v>0.14432299999999998</v>
      </c>
      <c r="S128" s="183"/>
      <c r="T128" s="185">
        <f>SUM(T129:T152)</f>
        <v>0.84762000000000004</v>
      </c>
      <c r="AR128" s="186" t="s">
        <v>84</v>
      </c>
      <c r="AT128" s="187" t="s">
        <v>74</v>
      </c>
      <c r="AU128" s="187" t="s">
        <v>24</v>
      </c>
      <c r="AY128" s="186" t="s">
        <v>138</v>
      </c>
      <c r="BK128" s="188">
        <f>SUM(BK129:BK152)</f>
        <v>0</v>
      </c>
    </row>
    <row r="129" spans="2:65" s="1" customFormat="1" ht="22.5" customHeight="1">
      <c r="B129" s="40"/>
      <c r="C129" s="192" t="s">
        <v>24</v>
      </c>
      <c r="D129" s="192" t="s">
        <v>141</v>
      </c>
      <c r="E129" s="193" t="s">
        <v>928</v>
      </c>
      <c r="F129" s="194" t="s">
        <v>929</v>
      </c>
      <c r="G129" s="195" t="s">
        <v>292</v>
      </c>
      <c r="H129" s="196">
        <v>50</v>
      </c>
      <c r="I129" s="197"/>
      <c r="J129" s="198">
        <f t="shared" ref="J129:J152" si="20">ROUND(I129*H129,2)</f>
        <v>0</v>
      </c>
      <c r="K129" s="194" t="s">
        <v>155</v>
      </c>
      <c r="L129" s="60"/>
      <c r="M129" s="199" t="s">
        <v>22</v>
      </c>
      <c r="N129" s="200" t="s">
        <v>46</v>
      </c>
      <c r="O129" s="41"/>
      <c r="P129" s="201">
        <f t="shared" ref="P129:P152" si="21">O129*H129</f>
        <v>0</v>
      </c>
      <c r="Q129" s="201">
        <v>0</v>
      </c>
      <c r="R129" s="201">
        <f t="shared" ref="R129:R152" si="22">Q129*H129</f>
        <v>0</v>
      </c>
      <c r="S129" s="201">
        <v>1.4919999999999999E-2</v>
      </c>
      <c r="T129" s="202">
        <f t="shared" ref="T129:T152" si="23">S129*H129</f>
        <v>0.746</v>
      </c>
      <c r="AR129" s="23" t="s">
        <v>226</v>
      </c>
      <c r="AT129" s="23" t="s">
        <v>141</v>
      </c>
      <c r="AU129" s="23" t="s">
        <v>84</v>
      </c>
      <c r="AY129" s="23" t="s">
        <v>138</v>
      </c>
      <c r="BE129" s="203">
        <f t="shared" ref="BE129:BE152" si="24">IF(N129="základní",J129,0)</f>
        <v>0</v>
      </c>
      <c r="BF129" s="203">
        <f t="shared" ref="BF129:BF152" si="25">IF(N129="snížená",J129,0)</f>
        <v>0</v>
      </c>
      <c r="BG129" s="203">
        <f t="shared" ref="BG129:BG152" si="26">IF(N129="zákl. přenesená",J129,0)</f>
        <v>0</v>
      </c>
      <c r="BH129" s="203">
        <f t="shared" ref="BH129:BH152" si="27">IF(N129="sníž. přenesená",J129,0)</f>
        <v>0</v>
      </c>
      <c r="BI129" s="203">
        <f t="shared" ref="BI129:BI152" si="28">IF(N129="nulová",J129,0)</f>
        <v>0</v>
      </c>
      <c r="BJ129" s="23" t="s">
        <v>24</v>
      </c>
      <c r="BK129" s="203">
        <f t="shared" ref="BK129:BK152" si="29">ROUND(I129*H129,2)</f>
        <v>0</v>
      </c>
      <c r="BL129" s="23" t="s">
        <v>226</v>
      </c>
      <c r="BM129" s="23" t="s">
        <v>930</v>
      </c>
    </row>
    <row r="130" spans="2:65" s="1" customFormat="1" ht="22.5" customHeight="1">
      <c r="B130" s="40"/>
      <c r="C130" s="192" t="s">
        <v>172</v>
      </c>
      <c r="D130" s="192" t="s">
        <v>141</v>
      </c>
      <c r="E130" s="193" t="s">
        <v>931</v>
      </c>
      <c r="F130" s="194" t="s">
        <v>932</v>
      </c>
      <c r="G130" s="195" t="s">
        <v>220</v>
      </c>
      <c r="H130" s="196">
        <v>13</v>
      </c>
      <c r="I130" s="197"/>
      <c r="J130" s="198">
        <f t="shared" si="20"/>
        <v>0</v>
      </c>
      <c r="K130" s="194" t="s">
        <v>155</v>
      </c>
      <c r="L130" s="60"/>
      <c r="M130" s="199" t="s">
        <v>22</v>
      </c>
      <c r="N130" s="200" t="s">
        <v>46</v>
      </c>
      <c r="O130" s="41"/>
      <c r="P130" s="201">
        <f t="shared" si="21"/>
        <v>0</v>
      </c>
      <c r="Q130" s="201">
        <v>2.0200000000000001E-3</v>
      </c>
      <c r="R130" s="201">
        <f t="shared" si="22"/>
        <v>2.6260000000000002E-2</v>
      </c>
      <c r="S130" s="201">
        <v>0</v>
      </c>
      <c r="T130" s="202">
        <f t="shared" si="23"/>
        <v>0</v>
      </c>
      <c r="AR130" s="23" t="s">
        <v>226</v>
      </c>
      <c r="AT130" s="23" t="s">
        <v>141</v>
      </c>
      <c r="AU130" s="23" t="s">
        <v>84</v>
      </c>
      <c r="AY130" s="23" t="s">
        <v>138</v>
      </c>
      <c r="BE130" s="203">
        <f t="shared" si="24"/>
        <v>0</v>
      </c>
      <c r="BF130" s="203">
        <f t="shared" si="25"/>
        <v>0</v>
      </c>
      <c r="BG130" s="203">
        <f t="shared" si="26"/>
        <v>0</v>
      </c>
      <c r="BH130" s="203">
        <f t="shared" si="27"/>
        <v>0</v>
      </c>
      <c r="BI130" s="203">
        <f t="shared" si="28"/>
        <v>0</v>
      </c>
      <c r="BJ130" s="23" t="s">
        <v>24</v>
      </c>
      <c r="BK130" s="203">
        <f t="shared" si="29"/>
        <v>0</v>
      </c>
      <c r="BL130" s="23" t="s">
        <v>226</v>
      </c>
      <c r="BM130" s="23" t="s">
        <v>933</v>
      </c>
    </row>
    <row r="131" spans="2:65" s="1" customFormat="1" ht="22.5" customHeight="1">
      <c r="B131" s="40"/>
      <c r="C131" s="192" t="s">
        <v>145</v>
      </c>
      <c r="D131" s="192" t="s">
        <v>141</v>
      </c>
      <c r="E131" s="193" t="s">
        <v>934</v>
      </c>
      <c r="F131" s="194" t="s">
        <v>935</v>
      </c>
      <c r="G131" s="195" t="s">
        <v>220</v>
      </c>
      <c r="H131" s="196">
        <v>10</v>
      </c>
      <c r="I131" s="197"/>
      <c r="J131" s="198">
        <f t="shared" si="20"/>
        <v>0</v>
      </c>
      <c r="K131" s="194" t="s">
        <v>155</v>
      </c>
      <c r="L131" s="60"/>
      <c r="M131" s="199" t="s">
        <v>22</v>
      </c>
      <c r="N131" s="200" t="s">
        <v>46</v>
      </c>
      <c r="O131" s="41"/>
      <c r="P131" s="201">
        <f t="shared" si="21"/>
        <v>0</v>
      </c>
      <c r="Q131" s="201">
        <v>0</v>
      </c>
      <c r="R131" s="201">
        <f t="shared" si="22"/>
        <v>0</v>
      </c>
      <c r="S131" s="201">
        <v>0</v>
      </c>
      <c r="T131" s="202">
        <f t="shared" si="23"/>
        <v>0</v>
      </c>
      <c r="AR131" s="23" t="s">
        <v>226</v>
      </c>
      <c r="AT131" s="23" t="s">
        <v>141</v>
      </c>
      <c r="AU131" s="23" t="s">
        <v>84</v>
      </c>
      <c r="AY131" s="23" t="s">
        <v>138</v>
      </c>
      <c r="BE131" s="203">
        <f t="shared" si="24"/>
        <v>0</v>
      </c>
      <c r="BF131" s="203">
        <f t="shared" si="25"/>
        <v>0</v>
      </c>
      <c r="BG131" s="203">
        <f t="shared" si="26"/>
        <v>0</v>
      </c>
      <c r="BH131" s="203">
        <f t="shared" si="27"/>
        <v>0</v>
      </c>
      <c r="BI131" s="203">
        <f t="shared" si="28"/>
        <v>0</v>
      </c>
      <c r="BJ131" s="23" t="s">
        <v>24</v>
      </c>
      <c r="BK131" s="203">
        <f t="shared" si="29"/>
        <v>0</v>
      </c>
      <c r="BL131" s="23" t="s">
        <v>226</v>
      </c>
      <c r="BM131" s="23" t="s">
        <v>936</v>
      </c>
    </row>
    <row r="132" spans="2:65" s="1" customFormat="1" ht="31.5" customHeight="1">
      <c r="B132" s="40"/>
      <c r="C132" s="192" t="s">
        <v>84</v>
      </c>
      <c r="D132" s="192" t="s">
        <v>141</v>
      </c>
      <c r="E132" s="193" t="s">
        <v>937</v>
      </c>
      <c r="F132" s="194" t="s">
        <v>938</v>
      </c>
      <c r="G132" s="195" t="s">
        <v>220</v>
      </c>
      <c r="H132" s="196">
        <v>2</v>
      </c>
      <c r="I132" s="197"/>
      <c r="J132" s="198">
        <f t="shared" si="20"/>
        <v>0</v>
      </c>
      <c r="K132" s="194" t="s">
        <v>155</v>
      </c>
      <c r="L132" s="60"/>
      <c r="M132" s="199" t="s">
        <v>22</v>
      </c>
      <c r="N132" s="200" t="s">
        <v>46</v>
      </c>
      <c r="O132" s="41"/>
      <c r="P132" s="201">
        <f t="shared" si="21"/>
        <v>0</v>
      </c>
      <c r="Q132" s="201">
        <v>0</v>
      </c>
      <c r="R132" s="201">
        <f t="shared" si="22"/>
        <v>0</v>
      </c>
      <c r="S132" s="201">
        <v>2.7560000000000001E-2</v>
      </c>
      <c r="T132" s="202">
        <f t="shared" si="23"/>
        <v>5.5120000000000002E-2</v>
      </c>
      <c r="AR132" s="23" t="s">
        <v>226</v>
      </c>
      <c r="AT132" s="23" t="s">
        <v>141</v>
      </c>
      <c r="AU132" s="23" t="s">
        <v>84</v>
      </c>
      <c r="AY132" s="23" t="s">
        <v>138</v>
      </c>
      <c r="BE132" s="203">
        <f t="shared" si="24"/>
        <v>0</v>
      </c>
      <c r="BF132" s="203">
        <f t="shared" si="25"/>
        <v>0</v>
      </c>
      <c r="BG132" s="203">
        <f t="shared" si="26"/>
        <v>0</v>
      </c>
      <c r="BH132" s="203">
        <f t="shared" si="27"/>
        <v>0</v>
      </c>
      <c r="BI132" s="203">
        <f t="shared" si="28"/>
        <v>0</v>
      </c>
      <c r="BJ132" s="23" t="s">
        <v>24</v>
      </c>
      <c r="BK132" s="203">
        <f t="shared" si="29"/>
        <v>0</v>
      </c>
      <c r="BL132" s="23" t="s">
        <v>226</v>
      </c>
      <c r="BM132" s="23" t="s">
        <v>939</v>
      </c>
    </row>
    <row r="133" spans="2:65" s="1" customFormat="1" ht="22.5" customHeight="1">
      <c r="B133" s="40"/>
      <c r="C133" s="192" t="s">
        <v>29</v>
      </c>
      <c r="D133" s="192" t="s">
        <v>141</v>
      </c>
      <c r="E133" s="193" t="s">
        <v>940</v>
      </c>
      <c r="F133" s="194" t="s">
        <v>941</v>
      </c>
      <c r="G133" s="195" t="s">
        <v>220</v>
      </c>
      <c r="H133" s="196">
        <v>15</v>
      </c>
      <c r="I133" s="197"/>
      <c r="J133" s="198">
        <f t="shared" si="20"/>
        <v>0</v>
      </c>
      <c r="K133" s="194" t="s">
        <v>155</v>
      </c>
      <c r="L133" s="60"/>
      <c r="M133" s="199" t="s">
        <v>22</v>
      </c>
      <c r="N133" s="200" t="s">
        <v>46</v>
      </c>
      <c r="O133" s="41"/>
      <c r="P133" s="201">
        <f t="shared" si="21"/>
        <v>0</v>
      </c>
      <c r="Q133" s="201">
        <v>0</v>
      </c>
      <c r="R133" s="201">
        <f t="shared" si="22"/>
        <v>0</v>
      </c>
      <c r="S133" s="201">
        <v>3.0999999999999999E-3</v>
      </c>
      <c r="T133" s="202">
        <f t="shared" si="23"/>
        <v>4.65E-2</v>
      </c>
      <c r="AR133" s="23" t="s">
        <v>226</v>
      </c>
      <c r="AT133" s="23" t="s">
        <v>141</v>
      </c>
      <c r="AU133" s="23" t="s">
        <v>84</v>
      </c>
      <c r="AY133" s="23" t="s">
        <v>138</v>
      </c>
      <c r="BE133" s="203">
        <f t="shared" si="24"/>
        <v>0</v>
      </c>
      <c r="BF133" s="203">
        <f t="shared" si="25"/>
        <v>0</v>
      </c>
      <c r="BG133" s="203">
        <f t="shared" si="26"/>
        <v>0</v>
      </c>
      <c r="BH133" s="203">
        <f t="shared" si="27"/>
        <v>0</v>
      </c>
      <c r="BI133" s="203">
        <f t="shared" si="28"/>
        <v>0</v>
      </c>
      <c r="BJ133" s="23" t="s">
        <v>24</v>
      </c>
      <c r="BK133" s="203">
        <f t="shared" si="29"/>
        <v>0</v>
      </c>
      <c r="BL133" s="23" t="s">
        <v>226</v>
      </c>
      <c r="BM133" s="23" t="s">
        <v>942</v>
      </c>
    </row>
    <row r="134" spans="2:65" s="1" customFormat="1" ht="31.5" customHeight="1">
      <c r="B134" s="40"/>
      <c r="C134" s="192" t="s">
        <v>139</v>
      </c>
      <c r="D134" s="192" t="s">
        <v>141</v>
      </c>
      <c r="E134" s="193" t="s">
        <v>943</v>
      </c>
      <c r="F134" s="194" t="s">
        <v>944</v>
      </c>
      <c r="G134" s="195" t="s">
        <v>365</v>
      </c>
      <c r="H134" s="196">
        <v>0.84799999999999998</v>
      </c>
      <c r="I134" s="197"/>
      <c r="J134" s="198">
        <f t="shared" si="20"/>
        <v>0</v>
      </c>
      <c r="K134" s="194" t="s">
        <v>155</v>
      </c>
      <c r="L134" s="60"/>
      <c r="M134" s="199" t="s">
        <v>22</v>
      </c>
      <c r="N134" s="200" t="s">
        <v>46</v>
      </c>
      <c r="O134" s="41"/>
      <c r="P134" s="201">
        <f t="shared" si="21"/>
        <v>0</v>
      </c>
      <c r="Q134" s="201">
        <v>0</v>
      </c>
      <c r="R134" s="201">
        <f t="shared" si="22"/>
        <v>0</v>
      </c>
      <c r="S134" s="201">
        <v>0</v>
      </c>
      <c r="T134" s="202">
        <f t="shared" si="23"/>
        <v>0</v>
      </c>
      <c r="AR134" s="23" t="s">
        <v>226</v>
      </c>
      <c r="AT134" s="23" t="s">
        <v>141</v>
      </c>
      <c r="AU134" s="23" t="s">
        <v>84</v>
      </c>
      <c r="AY134" s="23" t="s">
        <v>138</v>
      </c>
      <c r="BE134" s="203">
        <f t="shared" si="24"/>
        <v>0</v>
      </c>
      <c r="BF134" s="203">
        <f t="shared" si="25"/>
        <v>0</v>
      </c>
      <c r="BG134" s="203">
        <f t="shared" si="26"/>
        <v>0</v>
      </c>
      <c r="BH134" s="203">
        <f t="shared" si="27"/>
        <v>0</v>
      </c>
      <c r="BI134" s="203">
        <f t="shared" si="28"/>
        <v>0</v>
      </c>
      <c r="BJ134" s="23" t="s">
        <v>24</v>
      </c>
      <c r="BK134" s="203">
        <f t="shared" si="29"/>
        <v>0</v>
      </c>
      <c r="BL134" s="23" t="s">
        <v>226</v>
      </c>
      <c r="BM134" s="23" t="s">
        <v>945</v>
      </c>
    </row>
    <row r="135" spans="2:65" s="1" customFormat="1" ht="22.5" customHeight="1">
      <c r="B135" s="40"/>
      <c r="C135" s="192" t="s">
        <v>259</v>
      </c>
      <c r="D135" s="192" t="s">
        <v>141</v>
      </c>
      <c r="E135" s="193" t="s">
        <v>946</v>
      </c>
      <c r="F135" s="194" t="s">
        <v>947</v>
      </c>
      <c r="G135" s="195" t="s">
        <v>292</v>
      </c>
      <c r="H135" s="196">
        <v>10</v>
      </c>
      <c r="I135" s="197"/>
      <c r="J135" s="198">
        <f t="shared" si="20"/>
        <v>0</v>
      </c>
      <c r="K135" s="194" t="s">
        <v>155</v>
      </c>
      <c r="L135" s="60"/>
      <c r="M135" s="199" t="s">
        <v>22</v>
      </c>
      <c r="N135" s="200" t="s">
        <v>46</v>
      </c>
      <c r="O135" s="41"/>
      <c r="P135" s="201">
        <f t="shared" si="21"/>
        <v>0</v>
      </c>
      <c r="Q135" s="201">
        <v>1.2600000000000001E-3</v>
      </c>
      <c r="R135" s="201">
        <f t="shared" si="22"/>
        <v>1.26E-2</v>
      </c>
      <c r="S135" s="201">
        <v>0</v>
      </c>
      <c r="T135" s="202">
        <f t="shared" si="23"/>
        <v>0</v>
      </c>
      <c r="AR135" s="23" t="s">
        <v>226</v>
      </c>
      <c r="AT135" s="23" t="s">
        <v>141</v>
      </c>
      <c r="AU135" s="23" t="s">
        <v>84</v>
      </c>
      <c r="AY135" s="23" t="s">
        <v>138</v>
      </c>
      <c r="BE135" s="203">
        <f t="shared" si="24"/>
        <v>0</v>
      </c>
      <c r="BF135" s="203">
        <f t="shared" si="25"/>
        <v>0</v>
      </c>
      <c r="BG135" s="203">
        <f t="shared" si="26"/>
        <v>0</v>
      </c>
      <c r="BH135" s="203">
        <f t="shared" si="27"/>
        <v>0</v>
      </c>
      <c r="BI135" s="203">
        <f t="shared" si="28"/>
        <v>0</v>
      </c>
      <c r="BJ135" s="23" t="s">
        <v>24</v>
      </c>
      <c r="BK135" s="203">
        <f t="shared" si="29"/>
        <v>0</v>
      </c>
      <c r="BL135" s="23" t="s">
        <v>226</v>
      </c>
      <c r="BM135" s="23" t="s">
        <v>948</v>
      </c>
    </row>
    <row r="136" spans="2:65" s="1" customFormat="1" ht="22.5" customHeight="1">
      <c r="B136" s="40"/>
      <c r="C136" s="192" t="s">
        <v>309</v>
      </c>
      <c r="D136" s="192" t="s">
        <v>141</v>
      </c>
      <c r="E136" s="193" t="s">
        <v>949</v>
      </c>
      <c r="F136" s="194" t="s">
        <v>950</v>
      </c>
      <c r="G136" s="195" t="s">
        <v>292</v>
      </c>
      <c r="H136" s="196">
        <v>5</v>
      </c>
      <c r="I136" s="197"/>
      <c r="J136" s="198">
        <f t="shared" si="20"/>
        <v>0</v>
      </c>
      <c r="K136" s="194" t="s">
        <v>155</v>
      </c>
      <c r="L136" s="60"/>
      <c r="M136" s="199" t="s">
        <v>22</v>
      </c>
      <c r="N136" s="200" t="s">
        <v>46</v>
      </c>
      <c r="O136" s="41"/>
      <c r="P136" s="201">
        <f t="shared" si="21"/>
        <v>0</v>
      </c>
      <c r="Q136" s="201">
        <v>5.9000000000000003E-4</v>
      </c>
      <c r="R136" s="201">
        <f t="shared" si="22"/>
        <v>2.9500000000000004E-3</v>
      </c>
      <c r="S136" s="201">
        <v>0</v>
      </c>
      <c r="T136" s="202">
        <f t="shared" si="23"/>
        <v>0</v>
      </c>
      <c r="AR136" s="23" t="s">
        <v>226</v>
      </c>
      <c r="AT136" s="23" t="s">
        <v>141</v>
      </c>
      <c r="AU136" s="23" t="s">
        <v>84</v>
      </c>
      <c r="AY136" s="23" t="s">
        <v>138</v>
      </c>
      <c r="BE136" s="203">
        <f t="shared" si="24"/>
        <v>0</v>
      </c>
      <c r="BF136" s="203">
        <f t="shared" si="25"/>
        <v>0</v>
      </c>
      <c r="BG136" s="203">
        <f t="shared" si="26"/>
        <v>0</v>
      </c>
      <c r="BH136" s="203">
        <f t="shared" si="27"/>
        <v>0</v>
      </c>
      <c r="BI136" s="203">
        <f t="shared" si="28"/>
        <v>0</v>
      </c>
      <c r="BJ136" s="23" t="s">
        <v>24</v>
      </c>
      <c r="BK136" s="203">
        <f t="shared" si="29"/>
        <v>0</v>
      </c>
      <c r="BL136" s="23" t="s">
        <v>226</v>
      </c>
      <c r="BM136" s="23" t="s">
        <v>951</v>
      </c>
    </row>
    <row r="137" spans="2:65" s="1" customFormat="1" ht="22.5" customHeight="1">
      <c r="B137" s="40"/>
      <c r="C137" s="192" t="s">
        <v>314</v>
      </c>
      <c r="D137" s="192" t="s">
        <v>141</v>
      </c>
      <c r="E137" s="193" t="s">
        <v>952</v>
      </c>
      <c r="F137" s="194" t="s">
        <v>953</v>
      </c>
      <c r="G137" s="195" t="s">
        <v>292</v>
      </c>
      <c r="H137" s="196">
        <v>60</v>
      </c>
      <c r="I137" s="197"/>
      <c r="J137" s="198">
        <f t="shared" si="20"/>
        <v>0</v>
      </c>
      <c r="K137" s="194" t="s">
        <v>155</v>
      </c>
      <c r="L137" s="60"/>
      <c r="M137" s="199" t="s">
        <v>22</v>
      </c>
      <c r="N137" s="200" t="s">
        <v>46</v>
      </c>
      <c r="O137" s="41"/>
      <c r="P137" s="201">
        <f t="shared" si="21"/>
        <v>0</v>
      </c>
      <c r="Q137" s="201">
        <v>1.1999999999999999E-3</v>
      </c>
      <c r="R137" s="201">
        <f t="shared" si="22"/>
        <v>7.1999999999999995E-2</v>
      </c>
      <c r="S137" s="201">
        <v>0</v>
      </c>
      <c r="T137" s="202">
        <f t="shared" si="23"/>
        <v>0</v>
      </c>
      <c r="AR137" s="23" t="s">
        <v>226</v>
      </c>
      <c r="AT137" s="23" t="s">
        <v>141</v>
      </c>
      <c r="AU137" s="23" t="s">
        <v>84</v>
      </c>
      <c r="AY137" s="23" t="s">
        <v>138</v>
      </c>
      <c r="BE137" s="203">
        <f t="shared" si="24"/>
        <v>0</v>
      </c>
      <c r="BF137" s="203">
        <f t="shared" si="25"/>
        <v>0</v>
      </c>
      <c r="BG137" s="203">
        <f t="shared" si="26"/>
        <v>0</v>
      </c>
      <c r="BH137" s="203">
        <f t="shared" si="27"/>
        <v>0</v>
      </c>
      <c r="BI137" s="203">
        <f t="shared" si="28"/>
        <v>0</v>
      </c>
      <c r="BJ137" s="23" t="s">
        <v>24</v>
      </c>
      <c r="BK137" s="203">
        <f t="shared" si="29"/>
        <v>0</v>
      </c>
      <c r="BL137" s="23" t="s">
        <v>226</v>
      </c>
      <c r="BM137" s="23" t="s">
        <v>954</v>
      </c>
    </row>
    <row r="138" spans="2:65" s="1" customFormat="1" ht="22.5" customHeight="1">
      <c r="B138" s="40"/>
      <c r="C138" s="192" t="s">
        <v>273</v>
      </c>
      <c r="D138" s="192" t="s">
        <v>141</v>
      </c>
      <c r="E138" s="193" t="s">
        <v>955</v>
      </c>
      <c r="F138" s="194" t="s">
        <v>956</v>
      </c>
      <c r="G138" s="195" t="s">
        <v>292</v>
      </c>
      <c r="H138" s="196">
        <v>10</v>
      </c>
      <c r="I138" s="197"/>
      <c r="J138" s="198">
        <f t="shared" si="20"/>
        <v>0</v>
      </c>
      <c r="K138" s="194" t="s">
        <v>155</v>
      </c>
      <c r="L138" s="60"/>
      <c r="M138" s="199" t="s">
        <v>22</v>
      </c>
      <c r="N138" s="200" t="s">
        <v>46</v>
      </c>
      <c r="O138" s="41"/>
      <c r="P138" s="201">
        <f t="shared" si="21"/>
        <v>0</v>
      </c>
      <c r="Q138" s="201">
        <v>2.9E-4</v>
      </c>
      <c r="R138" s="201">
        <f t="shared" si="22"/>
        <v>2.8999999999999998E-3</v>
      </c>
      <c r="S138" s="201">
        <v>0</v>
      </c>
      <c r="T138" s="202">
        <f t="shared" si="23"/>
        <v>0</v>
      </c>
      <c r="AR138" s="23" t="s">
        <v>226</v>
      </c>
      <c r="AT138" s="23" t="s">
        <v>141</v>
      </c>
      <c r="AU138" s="23" t="s">
        <v>84</v>
      </c>
      <c r="AY138" s="23" t="s">
        <v>138</v>
      </c>
      <c r="BE138" s="203">
        <f t="shared" si="24"/>
        <v>0</v>
      </c>
      <c r="BF138" s="203">
        <f t="shared" si="25"/>
        <v>0</v>
      </c>
      <c r="BG138" s="203">
        <f t="shared" si="26"/>
        <v>0</v>
      </c>
      <c r="BH138" s="203">
        <f t="shared" si="27"/>
        <v>0</v>
      </c>
      <c r="BI138" s="203">
        <f t="shared" si="28"/>
        <v>0</v>
      </c>
      <c r="BJ138" s="23" t="s">
        <v>24</v>
      </c>
      <c r="BK138" s="203">
        <f t="shared" si="29"/>
        <v>0</v>
      </c>
      <c r="BL138" s="23" t="s">
        <v>226</v>
      </c>
      <c r="BM138" s="23" t="s">
        <v>957</v>
      </c>
    </row>
    <row r="139" spans="2:65" s="1" customFormat="1" ht="22.5" customHeight="1">
      <c r="B139" s="40"/>
      <c r="C139" s="192" t="s">
        <v>278</v>
      </c>
      <c r="D139" s="192" t="s">
        <v>141</v>
      </c>
      <c r="E139" s="193" t="s">
        <v>958</v>
      </c>
      <c r="F139" s="194" t="s">
        <v>959</v>
      </c>
      <c r="G139" s="195" t="s">
        <v>292</v>
      </c>
      <c r="H139" s="196">
        <v>15</v>
      </c>
      <c r="I139" s="197"/>
      <c r="J139" s="198">
        <f t="shared" si="20"/>
        <v>0</v>
      </c>
      <c r="K139" s="194" t="s">
        <v>155</v>
      </c>
      <c r="L139" s="60"/>
      <c r="M139" s="199" t="s">
        <v>22</v>
      </c>
      <c r="N139" s="200" t="s">
        <v>46</v>
      </c>
      <c r="O139" s="41"/>
      <c r="P139" s="201">
        <f t="shared" si="21"/>
        <v>0</v>
      </c>
      <c r="Q139" s="201">
        <v>3.5E-4</v>
      </c>
      <c r="R139" s="201">
        <f t="shared" si="22"/>
        <v>5.2500000000000003E-3</v>
      </c>
      <c r="S139" s="201">
        <v>0</v>
      </c>
      <c r="T139" s="202">
        <f t="shared" si="23"/>
        <v>0</v>
      </c>
      <c r="AR139" s="23" t="s">
        <v>226</v>
      </c>
      <c r="AT139" s="23" t="s">
        <v>141</v>
      </c>
      <c r="AU139" s="23" t="s">
        <v>84</v>
      </c>
      <c r="AY139" s="23" t="s">
        <v>138</v>
      </c>
      <c r="BE139" s="203">
        <f t="shared" si="24"/>
        <v>0</v>
      </c>
      <c r="BF139" s="203">
        <f t="shared" si="25"/>
        <v>0</v>
      </c>
      <c r="BG139" s="203">
        <f t="shared" si="26"/>
        <v>0</v>
      </c>
      <c r="BH139" s="203">
        <f t="shared" si="27"/>
        <v>0</v>
      </c>
      <c r="BI139" s="203">
        <f t="shared" si="28"/>
        <v>0</v>
      </c>
      <c r="BJ139" s="23" t="s">
        <v>24</v>
      </c>
      <c r="BK139" s="203">
        <f t="shared" si="29"/>
        <v>0</v>
      </c>
      <c r="BL139" s="23" t="s">
        <v>226</v>
      </c>
      <c r="BM139" s="23" t="s">
        <v>960</v>
      </c>
    </row>
    <row r="140" spans="2:65" s="1" customFormat="1" ht="22.5" customHeight="1">
      <c r="B140" s="40"/>
      <c r="C140" s="192" t="s">
        <v>284</v>
      </c>
      <c r="D140" s="192" t="s">
        <v>141</v>
      </c>
      <c r="E140" s="193" t="s">
        <v>961</v>
      </c>
      <c r="F140" s="194" t="s">
        <v>962</v>
      </c>
      <c r="G140" s="195" t="s">
        <v>292</v>
      </c>
      <c r="H140" s="196">
        <v>15</v>
      </c>
      <c r="I140" s="197"/>
      <c r="J140" s="198">
        <f t="shared" si="20"/>
        <v>0</v>
      </c>
      <c r="K140" s="194" t="s">
        <v>155</v>
      </c>
      <c r="L140" s="60"/>
      <c r="M140" s="199" t="s">
        <v>22</v>
      </c>
      <c r="N140" s="200" t="s">
        <v>46</v>
      </c>
      <c r="O140" s="41"/>
      <c r="P140" s="201">
        <f t="shared" si="21"/>
        <v>0</v>
      </c>
      <c r="Q140" s="201">
        <v>1.14E-3</v>
      </c>
      <c r="R140" s="201">
        <f t="shared" si="22"/>
        <v>1.7100000000000001E-2</v>
      </c>
      <c r="S140" s="201">
        <v>0</v>
      </c>
      <c r="T140" s="202">
        <f t="shared" si="23"/>
        <v>0</v>
      </c>
      <c r="AR140" s="23" t="s">
        <v>226</v>
      </c>
      <c r="AT140" s="23" t="s">
        <v>141</v>
      </c>
      <c r="AU140" s="23" t="s">
        <v>84</v>
      </c>
      <c r="AY140" s="23" t="s">
        <v>138</v>
      </c>
      <c r="BE140" s="203">
        <f t="shared" si="24"/>
        <v>0</v>
      </c>
      <c r="BF140" s="203">
        <f t="shared" si="25"/>
        <v>0</v>
      </c>
      <c r="BG140" s="203">
        <f t="shared" si="26"/>
        <v>0</v>
      </c>
      <c r="BH140" s="203">
        <f t="shared" si="27"/>
        <v>0</v>
      </c>
      <c r="BI140" s="203">
        <f t="shared" si="28"/>
        <v>0</v>
      </c>
      <c r="BJ140" s="23" t="s">
        <v>24</v>
      </c>
      <c r="BK140" s="203">
        <f t="shared" si="29"/>
        <v>0</v>
      </c>
      <c r="BL140" s="23" t="s">
        <v>226</v>
      </c>
      <c r="BM140" s="23" t="s">
        <v>963</v>
      </c>
    </row>
    <row r="141" spans="2:65" s="1" customFormat="1" ht="22.5" customHeight="1">
      <c r="B141" s="40"/>
      <c r="C141" s="192" t="s">
        <v>289</v>
      </c>
      <c r="D141" s="192" t="s">
        <v>141</v>
      </c>
      <c r="E141" s="193" t="s">
        <v>964</v>
      </c>
      <c r="F141" s="194" t="s">
        <v>965</v>
      </c>
      <c r="G141" s="195" t="s">
        <v>220</v>
      </c>
      <c r="H141" s="196">
        <v>10</v>
      </c>
      <c r="I141" s="197"/>
      <c r="J141" s="198">
        <f t="shared" si="20"/>
        <v>0</v>
      </c>
      <c r="K141" s="194" t="s">
        <v>155</v>
      </c>
      <c r="L141" s="60"/>
      <c r="M141" s="199" t="s">
        <v>22</v>
      </c>
      <c r="N141" s="200" t="s">
        <v>46</v>
      </c>
      <c r="O141" s="41"/>
      <c r="P141" s="201">
        <f t="shared" si="21"/>
        <v>0</v>
      </c>
      <c r="Q141" s="201">
        <v>0</v>
      </c>
      <c r="R141" s="201">
        <f t="shared" si="22"/>
        <v>0</v>
      </c>
      <c r="S141" s="201">
        <v>0</v>
      </c>
      <c r="T141" s="202">
        <f t="shared" si="23"/>
        <v>0</v>
      </c>
      <c r="AR141" s="23" t="s">
        <v>226</v>
      </c>
      <c r="AT141" s="23" t="s">
        <v>141</v>
      </c>
      <c r="AU141" s="23" t="s">
        <v>84</v>
      </c>
      <c r="AY141" s="23" t="s">
        <v>138</v>
      </c>
      <c r="BE141" s="203">
        <f t="shared" si="24"/>
        <v>0</v>
      </c>
      <c r="BF141" s="203">
        <f t="shared" si="25"/>
        <v>0</v>
      </c>
      <c r="BG141" s="203">
        <f t="shared" si="26"/>
        <v>0</v>
      </c>
      <c r="BH141" s="203">
        <f t="shared" si="27"/>
        <v>0</v>
      </c>
      <c r="BI141" s="203">
        <f t="shared" si="28"/>
        <v>0</v>
      </c>
      <c r="BJ141" s="23" t="s">
        <v>24</v>
      </c>
      <c r="BK141" s="203">
        <f t="shared" si="29"/>
        <v>0</v>
      </c>
      <c r="BL141" s="23" t="s">
        <v>226</v>
      </c>
      <c r="BM141" s="23" t="s">
        <v>966</v>
      </c>
    </row>
    <row r="142" spans="2:65" s="1" customFormat="1" ht="22.5" customHeight="1">
      <c r="B142" s="40"/>
      <c r="C142" s="192" t="s">
        <v>294</v>
      </c>
      <c r="D142" s="192" t="s">
        <v>141</v>
      </c>
      <c r="E142" s="193" t="s">
        <v>967</v>
      </c>
      <c r="F142" s="194" t="s">
        <v>968</v>
      </c>
      <c r="G142" s="195" t="s">
        <v>220</v>
      </c>
      <c r="H142" s="196">
        <v>1</v>
      </c>
      <c r="I142" s="197"/>
      <c r="J142" s="198">
        <f t="shared" si="20"/>
        <v>0</v>
      </c>
      <c r="K142" s="194" t="s">
        <v>155</v>
      </c>
      <c r="L142" s="60"/>
      <c r="M142" s="199" t="s">
        <v>22</v>
      </c>
      <c r="N142" s="200" t="s">
        <v>46</v>
      </c>
      <c r="O142" s="41"/>
      <c r="P142" s="201">
        <f t="shared" si="21"/>
        <v>0</v>
      </c>
      <c r="Q142" s="201">
        <v>0</v>
      </c>
      <c r="R142" s="201">
        <f t="shared" si="22"/>
        <v>0</v>
      </c>
      <c r="S142" s="201">
        <v>0</v>
      </c>
      <c r="T142" s="202">
        <f t="shared" si="23"/>
        <v>0</v>
      </c>
      <c r="AR142" s="23" t="s">
        <v>226</v>
      </c>
      <c r="AT142" s="23" t="s">
        <v>141</v>
      </c>
      <c r="AU142" s="23" t="s">
        <v>84</v>
      </c>
      <c r="AY142" s="23" t="s">
        <v>138</v>
      </c>
      <c r="BE142" s="203">
        <f t="shared" si="24"/>
        <v>0</v>
      </c>
      <c r="BF142" s="203">
        <f t="shared" si="25"/>
        <v>0</v>
      </c>
      <c r="BG142" s="203">
        <f t="shared" si="26"/>
        <v>0</v>
      </c>
      <c r="BH142" s="203">
        <f t="shared" si="27"/>
        <v>0</v>
      </c>
      <c r="BI142" s="203">
        <f t="shared" si="28"/>
        <v>0</v>
      </c>
      <c r="BJ142" s="23" t="s">
        <v>24</v>
      </c>
      <c r="BK142" s="203">
        <f t="shared" si="29"/>
        <v>0</v>
      </c>
      <c r="BL142" s="23" t="s">
        <v>226</v>
      </c>
      <c r="BM142" s="23" t="s">
        <v>969</v>
      </c>
    </row>
    <row r="143" spans="2:65" s="1" customFormat="1" ht="22.5" customHeight="1">
      <c r="B143" s="40"/>
      <c r="C143" s="192" t="s">
        <v>299</v>
      </c>
      <c r="D143" s="192" t="s">
        <v>141</v>
      </c>
      <c r="E143" s="193" t="s">
        <v>970</v>
      </c>
      <c r="F143" s="194" t="s">
        <v>971</v>
      </c>
      <c r="G143" s="195" t="s">
        <v>220</v>
      </c>
      <c r="H143" s="196">
        <v>16</v>
      </c>
      <c r="I143" s="197"/>
      <c r="J143" s="198">
        <f t="shared" si="20"/>
        <v>0</v>
      </c>
      <c r="K143" s="194" t="s">
        <v>155</v>
      </c>
      <c r="L143" s="60"/>
      <c r="M143" s="199" t="s">
        <v>22</v>
      </c>
      <c r="N143" s="200" t="s">
        <v>46</v>
      </c>
      <c r="O143" s="41"/>
      <c r="P143" s="201">
        <f t="shared" si="21"/>
        <v>0</v>
      </c>
      <c r="Q143" s="201">
        <v>0</v>
      </c>
      <c r="R143" s="201">
        <f t="shared" si="22"/>
        <v>0</v>
      </c>
      <c r="S143" s="201">
        <v>0</v>
      </c>
      <c r="T143" s="202">
        <f t="shared" si="23"/>
        <v>0</v>
      </c>
      <c r="AR143" s="23" t="s">
        <v>226</v>
      </c>
      <c r="AT143" s="23" t="s">
        <v>141</v>
      </c>
      <c r="AU143" s="23" t="s">
        <v>84</v>
      </c>
      <c r="AY143" s="23" t="s">
        <v>138</v>
      </c>
      <c r="BE143" s="203">
        <f t="shared" si="24"/>
        <v>0</v>
      </c>
      <c r="BF143" s="203">
        <f t="shared" si="25"/>
        <v>0</v>
      </c>
      <c r="BG143" s="203">
        <f t="shared" si="26"/>
        <v>0</v>
      </c>
      <c r="BH143" s="203">
        <f t="shared" si="27"/>
        <v>0</v>
      </c>
      <c r="BI143" s="203">
        <f t="shared" si="28"/>
        <v>0</v>
      </c>
      <c r="BJ143" s="23" t="s">
        <v>24</v>
      </c>
      <c r="BK143" s="203">
        <f t="shared" si="29"/>
        <v>0</v>
      </c>
      <c r="BL143" s="23" t="s">
        <v>226</v>
      </c>
      <c r="BM143" s="23" t="s">
        <v>972</v>
      </c>
    </row>
    <row r="144" spans="2:65" s="1" customFormat="1" ht="22.5" customHeight="1">
      <c r="B144" s="40"/>
      <c r="C144" s="192" t="s">
        <v>304</v>
      </c>
      <c r="D144" s="192" t="s">
        <v>141</v>
      </c>
      <c r="E144" s="193" t="s">
        <v>973</v>
      </c>
      <c r="F144" s="194" t="s">
        <v>974</v>
      </c>
      <c r="G144" s="195" t="s">
        <v>292</v>
      </c>
      <c r="H144" s="196">
        <v>175</v>
      </c>
      <c r="I144" s="197"/>
      <c r="J144" s="198">
        <f t="shared" si="20"/>
        <v>0</v>
      </c>
      <c r="K144" s="194" t="s">
        <v>155</v>
      </c>
      <c r="L144" s="60"/>
      <c r="M144" s="199" t="s">
        <v>22</v>
      </c>
      <c r="N144" s="200" t="s">
        <v>46</v>
      </c>
      <c r="O144" s="41"/>
      <c r="P144" s="201">
        <f t="shared" si="21"/>
        <v>0</v>
      </c>
      <c r="Q144" s="201">
        <v>0</v>
      </c>
      <c r="R144" s="201">
        <f t="shared" si="22"/>
        <v>0</v>
      </c>
      <c r="S144" s="201">
        <v>0</v>
      </c>
      <c r="T144" s="202">
        <f t="shared" si="23"/>
        <v>0</v>
      </c>
      <c r="AR144" s="23" t="s">
        <v>226</v>
      </c>
      <c r="AT144" s="23" t="s">
        <v>141</v>
      </c>
      <c r="AU144" s="23" t="s">
        <v>84</v>
      </c>
      <c r="AY144" s="23" t="s">
        <v>138</v>
      </c>
      <c r="BE144" s="203">
        <f t="shared" si="24"/>
        <v>0</v>
      </c>
      <c r="BF144" s="203">
        <f t="shared" si="25"/>
        <v>0</v>
      </c>
      <c r="BG144" s="203">
        <f t="shared" si="26"/>
        <v>0</v>
      </c>
      <c r="BH144" s="203">
        <f t="shared" si="27"/>
        <v>0</v>
      </c>
      <c r="BI144" s="203">
        <f t="shared" si="28"/>
        <v>0</v>
      </c>
      <c r="BJ144" s="23" t="s">
        <v>24</v>
      </c>
      <c r="BK144" s="203">
        <f t="shared" si="29"/>
        <v>0</v>
      </c>
      <c r="BL144" s="23" t="s">
        <v>226</v>
      </c>
      <c r="BM144" s="23" t="s">
        <v>975</v>
      </c>
    </row>
    <row r="145" spans="2:65" s="1" customFormat="1" ht="22.5" customHeight="1">
      <c r="B145" s="40"/>
      <c r="C145" s="245" t="s">
        <v>385</v>
      </c>
      <c r="D145" s="245" t="s">
        <v>505</v>
      </c>
      <c r="E145" s="246" t="s">
        <v>976</v>
      </c>
      <c r="F145" s="247" t="s">
        <v>977</v>
      </c>
      <c r="G145" s="248" t="s">
        <v>220</v>
      </c>
      <c r="H145" s="249">
        <v>30</v>
      </c>
      <c r="I145" s="250"/>
      <c r="J145" s="251">
        <f t="shared" si="20"/>
        <v>0</v>
      </c>
      <c r="K145" s="247" t="s">
        <v>22</v>
      </c>
      <c r="L145" s="252"/>
      <c r="M145" s="253" t="s">
        <v>22</v>
      </c>
      <c r="N145" s="254" t="s">
        <v>46</v>
      </c>
      <c r="O145" s="41"/>
      <c r="P145" s="201">
        <f t="shared" si="21"/>
        <v>0</v>
      </c>
      <c r="Q145" s="201">
        <v>0</v>
      </c>
      <c r="R145" s="201">
        <f t="shared" si="22"/>
        <v>0</v>
      </c>
      <c r="S145" s="201">
        <v>0</v>
      </c>
      <c r="T145" s="202">
        <f t="shared" si="23"/>
        <v>0</v>
      </c>
      <c r="AR145" s="23" t="s">
        <v>332</v>
      </c>
      <c r="AT145" s="23" t="s">
        <v>505</v>
      </c>
      <c r="AU145" s="23" t="s">
        <v>84</v>
      </c>
      <c r="AY145" s="23" t="s">
        <v>138</v>
      </c>
      <c r="BE145" s="203">
        <f t="shared" si="24"/>
        <v>0</v>
      </c>
      <c r="BF145" s="203">
        <f t="shared" si="25"/>
        <v>0</v>
      </c>
      <c r="BG145" s="203">
        <f t="shared" si="26"/>
        <v>0</v>
      </c>
      <c r="BH145" s="203">
        <f t="shared" si="27"/>
        <v>0</v>
      </c>
      <c r="BI145" s="203">
        <f t="shared" si="28"/>
        <v>0</v>
      </c>
      <c r="BJ145" s="23" t="s">
        <v>24</v>
      </c>
      <c r="BK145" s="203">
        <f t="shared" si="29"/>
        <v>0</v>
      </c>
      <c r="BL145" s="23" t="s">
        <v>226</v>
      </c>
      <c r="BM145" s="23" t="s">
        <v>978</v>
      </c>
    </row>
    <row r="146" spans="2:65" s="1" customFormat="1" ht="22.5" customHeight="1">
      <c r="B146" s="40"/>
      <c r="C146" s="245" t="s">
        <v>332</v>
      </c>
      <c r="D146" s="245" t="s">
        <v>505</v>
      </c>
      <c r="E146" s="246" t="s">
        <v>979</v>
      </c>
      <c r="F146" s="247" t="s">
        <v>980</v>
      </c>
      <c r="G146" s="248" t="s">
        <v>220</v>
      </c>
      <c r="H146" s="249">
        <v>3</v>
      </c>
      <c r="I146" s="250"/>
      <c r="J146" s="251">
        <f t="shared" si="20"/>
        <v>0</v>
      </c>
      <c r="K146" s="247" t="s">
        <v>155</v>
      </c>
      <c r="L146" s="252"/>
      <c r="M146" s="253" t="s">
        <v>22</v>
      </c>
      <c r="N146" s="254" t="s">
        <v>46</v>
      </c>
      <c r="O146" s="41"/>
      <c r="P146" s="201">
        <f t="shared" si="21"/>
        <v>0</v>
      </c>
      <c r="Q146" s="201">
        <v>3.3E-4</v>
      </c>
      <c r="R146" s="201">
        <f t="shared" si="22"/>
        <v>9.8999999999999999E-4</v>
      </c>
      <c r="S146" s="201">
        <v>0</v>
      </c>
      <c r="T146" s="202">
        <f t="shared" si="23"/>
        <v>0</v>
      </c>
      <c r="AR146" s="23" t="s">
        <v>332</v>
      </c>
      <c r="AT146" s="23" t="s">
        <v>505</v>
      </c>
      <c r="AU146" s="23" t="s">
        <v>84</v>
      </c>
      <c r="AY146" s="23" t="s">
        <v>138</v>
      </c>
      <c r="BE146" s="203">
        <f t="shared" si="24"/>
        <v>0</v>
      </c>
      <c r="BF146" s="203">
        <f t="shared" si="25"/>
        <v>0</v>
      </c>
      <c r="BG146" s="203">
        <f t="shared" si="26"/>
        <v>0</v>
      </c>
      <c r="BH146" s="203">
        <f t="shared" si="27"/>
        <v>0</v>
      </c>
      <c r="BI146" s="203">
        <f t="shared" si="28"/>
        <v>0</v>
      </c>
      <c r="BJ146" s="23" t="s">
        <v>24</v>
      </c>
      <c r="BK146" s="203">
        <f t="shared" si="29"/>
        <v>0</v>
      </c>
      <c r="BL146" s="23" t="s">
        <v>226</v>
      </c>
      <c r="BM146" s="23" t="s">
        <v>981</v>
      </c>
    </row>
    <row r="147" spans="2:65" s="1" customFormat="1" ht="22.5" customHeight="1">
      <c r="B147" s="40"/>
      <c r="C147" s="245" t="s">
        <v>371</v>
      </c>
      <c r="D147" s="245" t="s">
        <v>505</v>
      </c>
      <c r="E147" s="246" t="s">
        <v>982</v>
      </c>
      <c r="F147" s="247" t="s">
        <v>983</v>
      </c>
      <c r="G147" s="248" t="s">
        <v>220</v>
      </c>
      <c r="H147" s="249">
        <v>11</v>
      </c>
      <c r="I147" s="250"/>
      <c r="J147" s="251">
        <f t="shared" si="20"/>
        <v>0</v>
      </c>
      <c r="K147" s="247" t="s">
        <v>544</v>
      </c>
      <c r="L147" s="252"/>
      <c r="M147" s="253" t="s">
        <v>22</v>
      </c>
      <c r="N147" s="254" t="s">
        <v>46</v>
      </c>
      <c r="O147" s="41"/>
      <c r="P147" s="201">
        <f t="shared" si="21"/>
        <v>0</v>
      </c>
      <c r="Q147" s="201">
        <v>1.4300000000000001E-4</v>
      </c>
      <c r="R147" s="201">
        <f t="shared" si="22"/>
        <v>1.5730000000000002E-3</v>
      </c>
      <c r="S147" s="201">
        <v>0</v>
      </c>
      <c r="T147" s="202">
        <f t="shared" si="23"/>
        <v>0</v>
      </c>
      <c r="AR147" s="23" t="s">
        <v>332</v>
      </c>
      <c r="AT147" s="23" t="s">
        <v>505</v>
      </c>
      <c r="AU147" s="23" t="s">
        <v>84</v>
      </c>
      <c r="AY147" s="23" t="s">
        <v>138</v>
      </c>
      <c r="BE147" s="203">
        <f t="shared" si="24"/>
        <v>0</v>
      </c>
      <c r="BF147" s="203">
        <f t="shared" si="25"/>
        <v>0</v>
      </c>
      <c r="BG147" s="203">
        <f t="shared" si="26"/>
        <v>0</v>
      </c>
      <c r="BH147" s="203">
        <f t="shared" si="27"/>
        <v>0</v>
      </c>
      <c r="BI147" s="203">
        <f t="shared" si="28"/>
        <v>0</v>
      </c>
      <c r="BJ147" s="23" t="s">
        <v>24</v>
      </c>
      <c r="BK147" s="203">
        <f t="shared" si="29"/>
        <v>0</v>
      </c>
      <c r="BL147" s="23" t="s">
        <v>226</v>
      </c>
      <c r="BM147" s="23" t="s">
        <v>984</v>
      </c>
    </row>
    <row r="148" spans="2:65" s="1" customFormat="1" ht="22.5" customHeight="1">
      <c r="B148" s="40"/>
      <c r="C148" s="192" t="s">
        <v>380</v>
      </c>
      <c r="D148" s="192" t="s">
        <v>141</v>
      </c>
      <c r="E148" s="193" t="s">
        <v>985</v>
      </c>
      <c r="F148" s="194" t="s">
        <v>986</v>
      </c>
      <c r="G148" s="195" t="s">
        <v>220</v>
      </c>
      <c r="H148" s="196">
        <v>11</v>
      </c>
      <c r="I148" s="197"/>
      <c r="J148" s="198">
        <f t="shared" si="20"/>
        <v>0</v>
      </c>
      <c r="K148" s="194" t="s">
        <v>155</v>
      </c>
      <c r="L148" s="60"/>
      <c r="M148" s="199" t="s">
        <v>22</v>
      </c>
      <c r="N148" s="200" t="s">
        <v>46</v>
      </c>
      <c r="O148" s="41"/>
      <c r="P148" s="201">
        <f t="shared" si="21"/>
        <v>0</v>
      </c>
      <c r="Q148" s="201">
        <v>0</v>
      </c>
      <c r="R148" s="201">
        <f t="shared" si="22"/>
        <v>0</v>
      </c>
      <c r="S148" s="201">
        <v>0</v>
      </c>
      <c r="T148" s="202">
        <f t="shared" si="23"/>
        <v>0</v>
      </c>
      <c r="AR148" s="23" t="s">
        <v>226</v>
      </c>
      <c r="AT148" s="23" t="s">
        <v>141</v>
      </c>
      <c r="AU148" s="23" t="s">
        <v>84</v>
      </c>
      <c r="AY148" s="23" t="s">
        <v>138</v>
      </c>
      <c r="BE148" s="203">
        <f t="shared" si="24"/>
        <v>0</v>
      </c>
      <c r="BF148" s="203">
        <f t="shared" si="25"/>
        <v>0</v>
      </c>
      <c r="BG148" s="203">
        <f t="shared" si="26"/>
        <v>0</v>
      </c>
      <c r="BH148" s="203">
        <f t="shared" si="27"/>
        <v>0</v>
      </c>
      <c r="BI148" s="203">
        <f t="shared" si="28"/>
        <v>0</v>
      </c>
      <c r="BJ148" s="23" t="s">
        <v>24</v>
      </c>
      <c r="BK148" s="203">
        <f t="shared" si="29"/>
        <v>0</v>
      </c>
      <c r="BL148" s="23" t="s">
        <v>226</v>
      </c>
      <c r="BM148" s="23" t="s">
        <v>987</v>
      </c>
    </row>
    <row r="149" spans="2:65" s="1" customFormat="1" ht="22.5" customHeight="1">
      <c r="B149" s="40"/>
      <c r="C149" s="245" t="s">
        <v>362</v>
      </c>
      <c r="D149" s="245" t="s">
        <v>505</v>
      </c>
      <c r="E149" s="246" t="s">
        <v>988</v>
      </c>
      <c r="F149" s="247" t="s">
        <v>989</v>
      </c>
      <c r="G149" s="248" t="s">
        <v>220</v>
      </c>
      <c r="H149" s="249">
        <v>6</v>
      </c>
      <c r="I149" s="250"/>
      <c r="J149" s="251">
        <f t="shared" si="20"/>
        <v>0</v>
      </c>
      <c r="K149" s="247" t="s">
        <v>155</v>
      </c>
      <c r="L149" s="252"/>
      <c r="M149" s="253" t="s">
        <v>22</v>
      </c>
      <c r="N149" s="254" t="s">
        <v>46</v>
      </c>
      <c r="O149" s="41"/>
      <c r="P149" s="201">
        <f t="shared" si="21"/>
        <v>0</v>
      </c>
      <c r="Q149" s="201">
        <v>2.5999999999999998E-4</v>
      </c>
      <c r="R149" s="201">
        <f t="shared" si="22"/>
        <v>1.5599999999999998E-3</v>
      </c>
      <c r="S149" s="201">
        <v>0</v>
      </c>
      <c r="T149" s="202">
        <f t="shared" si="23"/>
        <v>0</v>
      </c>
      <c r="AR149" s="23" t="s">
        <v>332</v>
      </c>
      <c r="AT149" s="23" t="s">
        <v>505</v>
      </c>
      <c r="AU149" s="23" t="s">
        <v>84</v>
      </c>
      <c r="AY149" s="23" t="s">
        <v>138</v>
      </c>
      <c r="BE149" s="203">
        <f t="shared" si="24"/>
        <v>0</v>
      </c>
      <c r="BF149" s="203">
        <f t="shared" si="25"/>
        <v>0</v>
      </c>
      <c r="BG149" s="203">
        <f t="shared" si="26"/>
        <v>0</v>
      </c>
      <c r="BH149" s="203">
        <f t="shared" si="27"/>
        <v>0</v>
      </c>
      <c r="BI149" s="203">
        <f t="shared" si="28"/>
        <v>0</v>
      </c>
      <c r="BJ149" s="23" t="s">
        <v>24</v>
      </c>
      <c r="BK149" s="203">
        <f t="shared" si="29"/>
        <v>0</v>
      </c>
      <c r="BL149" s="23" t="s">
        <v>226</v>
      </c>
      <c r="BM149" s="23" t="s">
        <v>990</v>
      </c>
    </row>
    <row r="150" spans="2:65" s="1" customFormat="1" ht="22.5" customHeight="1">
      <c r="B150" s="40"/>
      <c r="C150" s="245" t="s">
        <v>367</v>
      </c>
      <c r="D150" s="245" t="s">
        <v>505</v>
      </c>
      <c r="E150" s="246" t="s">
        <v>991</v>
      </c>
      <c r="F150" s="247" t="s">
        <v>992</v>
      </c>
      <c r="G150" s="248" t="s">
        <v>220</v>
      </c>
      <c r="H150" s="249">
        <v>13</v>
      </c>
      <c r="I150" s="250"/>
      <c r="J150" s="251">
        <f t="shared" si="20"/>
        <v>0</v>
      </c>
      <c r="K150" s="247" t="s">
        <v>155</v>
      </c>
      <c r="L150" s="252"/>
      <c r="M150" s="253" t="s">
        <v>22</v>
      </c>
      <c r="N150" s="254" t="s">
        <v>46</v>
      </c>
      <c r="O150" s="41"/>
      <c r="P150" s="201">
        <f t="shared" si="21"/>
        <v>0</v>
      </c>
      <c r="Q150" s="201">
        <v>5.0000000000000002E-5</v>
      </c>
      <c r="R150" s="201">
        <f t="shared" si="22"/>
        <v>6.5000000000000008E-4</v>
      </c>
      <c r="S150" s="201">
        <v>0</v>
      </c>
      <c r="T150" s="202">
        <f t="shared" si="23"/>
        <v>0</v>
      </c>
      <c r="AR150" s="23" t="s">
        <v>332</v>
      </c>
      <c r="AT150" s="23" t="s">
        <v>505</v>
      </c>
      <c r="AU150" s="23" t="s">
        <v>84</v>
      </c>
      <c r="AY150" s="23" t="s">
        <v>138</v>
      </c>
      <c r="BE150" s="203">
        <f t="shared" si="24"/>
        <v>0</v>
      </c>
      <c r="BF150" s="203">
        <f t="shared" si="25"/>
        <v>0</v>
      </c>
      <c r="BG150" s="203">
        <f t="shared" si="26"/>
        <v>0</v>
      </c>
      <c r="BH150" s="203">
        <f t="shared" si="27"/>
        <v>0</v>
      </c>
      <c r="BI150" s="203">
        <f t="shared" si="28"/>
        <v>0</v>
      </c>
      <c r="BJ150" s="23" t="s">
        <v>24</v>
      </c>
      <c r="BK150" s="203">
        <f t="shared" si="29"/>
        <v>0</v>
      </c>
      <c r="BL150" s="23" t="s">
        <v>226</v>
      </c>
      <c r="BM150" s="23" t="s">
        <v>993</v>
      </c>
    </row>
    <row r="151" spans="2:65" s="1" customFormat="1" ht="31.5" customHeight="1">
      <c r="B151" s="40"/>
      <c r="C151" s="245" t="s">
        <v>376</v>
      </c>
      <c r="D151" s="245" t="s">
        <v>505</v>
      </c>
      <c r="E151" s="246" t="s">
        <v>994</v>
      </c>
      <c r="F151" s="247" t="s">
        <v>995</v>
      </c>
      <c r="G151" s="248" t="s">
        <v>220</v>
      </c>
      <c r="H151" s="249">
        <v>1</v>
      </c>
      <c r="I151" s="250"/>
      <c r="J151" s="251">
        <f t="shared" si="20"/>
        <v>0</v>
      </c>
      <c r="K151" s="247" t="s">
        <v>544</v>
      </c>
      <c r="L151" s="252"/>
      <c r="M151" s="253" t="s">
        <v>22</v>
      </c>
      <c r="N151" s="254" t="s">
        <v>46</v>
      </c>
      <c r="O151" s="41"/>
      <c r="P151" s="201">
        <f t="shared" si="21"/>
        <v>0</v>
      </c>
      <c r="Q151" s="201">
        <v>4.8999999999999998E-4</v>
      </c>
      <c r="R151" s="201">
        <f t="shared" si="22"/>
        <v>4.8999999999999998E-4</v>
      </c>
      <c r="S151" s="201">
        <v>0</v>
      </c>
      <c r="T151" s="202">
        <f t="shared" si="23"/>
        <v>0</v>
      </c>
      <c r="AR151" s="23" t="s">
        <v>332</v>
      </c>
      <c r="AT151" s="23" t="s">
        <v>505</v>
      </c>
      <c r="AU151" s="23" t="s">
        <v>84</v>
      </c>
      <c r="AY151" s="23" t="s">
        <v>138</v>
      </c>
      <c r="BE151" s="203">
        <f t="shared" si="24"/>
        <v>0</v>
      </c>
      <c r="BF151" s="203">
        <f t="shared" si="25"/>
        <v>0</v>
      </c>
      <c r="BG151" s="203">
        <f t="shared" si="26"/>
        <v>0</v>
      </c>
      <c r="BH151" s="203">
        <f t="shared" si="27"/>
        <v>0</v>
      </c>
      <c r="BI151" s="203">
        <f t="shared" si="28"/>
        <v>0</v>
      </c>
      <c r="BJ151" s="23" t="s">
        <v>24</v>
      </c>
      <c r="BK151" s="203">
        <f t="shared" si="29"/>
        <v>0</v>
      </c>
      <c r="BL151" s="23" t="s">
        <v>226</v>
      </c>
      <c r="BM151" s="23" t="s">
        <v>996</v>
      </c>
    </row>
    <row r="152" spans="2:65" s="1" customFormat="1" ht="31.5" customHeight="1">
      <c r="B152" s="40"/>
      <c r="C152" s="192" t="s">
        <v>391</v>
      </c>
      <c r="D152" s="192" t="s">
        <v>141</v>
      </c>
      <c r="E152" s="193" t="s">
        <v>997</v>
      </c>
      <c r="F152" s="194" t="s">
        <v>998</v>
      </c>
      <c r="G152" s="195" t="s">
        <v>924</v>
      </c>
      <c r="H152" s="263"/>
      <c r="I152" s="197"/>
      <c r="J152" s="198">
        <f t="shared" si="20"/>
        <v>0</v>
      </c>
      <c r="K152" s="194" t="s">
        <v>155</v>
      </c>
      <c r="L152" s="60"/>
      <c r="M152" s="199" t="s">
        <v>22</v>
      </c>
      <c r="N152" s="200" t="s">
        <v>46</v>
      </c>
      <c r="O152" s="41"/>
      <c r="P152" s="201">
        <f t="shared" si="21"/>
        <v>0</v>
      </c>
      <c r="Q152" s="201">
        <v>0</v>
      </c>
      <c r="R152" s="201">
        <f t="shared" si="22"/>
        <v>0</v>
      </c>
      <c r="S152" s="201">
        <v>0</v>
      </c>
      <c r="T152" s="202">
        <f t="shared" si="23"/>
        <v>0</v>
      </c>
      <c r="AR152" s="23" t="s">
        <v>226</v>
      </c>
      <c r="AT152" s="23" t="s">
        <v>141</v>
      </c>
      <c r="AU152" s="23" t="s">
        <v>84</v>
      </c>
      <c r="AY152" s="23" t="s">
        <v>138</v>
      </c>
      <c r="BE152" s="203">
        <f t="shared" si="24"/>
        <v>0</v>
      </c>
      <c r="BF152" s="203">
        <f t="shared" si="25"/>
        <v>0</v>
      </c>
      <c r="BG152" s="203">
        <f t="shared" si="26"/>
        <v>0</v>
      </c>
      <c r="BH152" s="203">
        <f t="shared" si="27"/>
        <v>0</v>
      </c>
      <c r="BI152" s="203">
        <f t="shared" si="28"/>
        <v>0</v>
      </c>
      <c r="BJ152" s="23" t="s">
        <v>24</v>
      </c>
      <c r="BK152" s="203">
        <f t="shared" si="29"/>
        <v>0</v>
      </c>
      <c r="BL152" s="23" t="s">
        <v>226</v>
      </c>
      <c r="BM152" s="23" t="s">
        <v>999</v>
      </c>
    </row>
    <row r="153" spans="2:65" s="10" customFormat="1" ht="29.85" customHeight="1">
      <c r="B153" s="175"/>
      <c r="C153" s="176"/>
      <c r="D153" s="189" t="s">
        <v>74</v>
      </c>
      <c r="E153" s="190" t="s">
        <v>1000</v>
      </c>
      <c r="F153" s="190" t="s">
        <v>1001</v>
      </c>
      <c r="G153" s="176"/>
      <c r="H153" s="176"/>
      <c r="I153" s="179"/>
      <c r="J153" s="191">
        <f>BK153</f>
        <v>0</v>
      </c>
      <c r="K153" s="176"/>
      <c r="L153" s="181"/>
      <c r="M153" s="182"/>
      <c r="N153" s="183"/>
      <c r="O153" s="183"/>
      <c r="P153" s="184">
        <f>SUM(P154:P192)</f>
        <v>0</v>
      </c>
      <c r="Q153" s="183"/>
      <c r="R153" s="184">
        <f>SUM(R154:R192)</f>
        <v>0.40296999999999999</v>
      </c>
      <c r="S153" s="183"/>
      <c r="T153" s="185">
        <f>SUM(T154:T192)</f>
        <v>0.67870000000000008</v>
      </c>
      <c r="AR153" s="186" t="s">
        <v>84</v>
      </c>
      <c r="AT153" s="187" t="s">
        <v>74</v>
      </c>
      <c r="AU153" s="187" t="s">
        <v>24</v>
      </c>
      <c r="AY153" s="186" t="s">
        <v>138</v>
      </c>
      <c r="BK153" s="188">
        <f>SUM(BK154:BK192)</f>
        <v>0</v>
      </c>
    </row>
    <row r="154" spans="2:65" s="1" customFormat="1" ht="22.5" customHeight="1">
      <c r="B154" s="40"/>
      <c r="C154" s="192" t="s">
        <v>212</v>
      </c>
      <c r="D154" s="192" t="s">
        <v>141</v>
      </c>
      <c r="E154" s="193" t="s">
        <v>1002</v>
      </c>
      <c r="F154" s="194" t="s">
        <v>1003</v>
      </c>
      <c r="G154" s="195" t="s">
        <v>292</v>
      </c>
      <c r="H154" s="196">
        <v>100</v>
      </c>
      <c r="I154" s="197"/>
      <c r="J154" s="198">
        <f t="shared" ref="J154:J192" si="30">ROUND(I154*H154,2)</f>
        <v>0</v>
      </c>
      <c r="K154" s="194" t="s">
        <v>155</v>
      </c>
      <c r="L154" s="60"/>
      <c r="M154" s="199" t="s">
        <v>22</v>
      </c>
      <c r="N154" s="200" t="s">
        <v>46</v>
      </c>
      <c r="O154" s="41"/>
      <c r="P154" s="201">
        <f t="shared" ref="P154:P192" si="31">O154*H154</f>
        <v>0</v>
      </c>
      <c r="Q154" s="201">
        <v>0</v>
      </c>
      <c r="R154" s="201">
        <f t="shared" ref="R154:R192" si="32">Q154*H154</f>
        <v>0</v>
      </c>
      <c r="S154" s="201">
        <v>6.7000000000000002E-3</v>
      </c>
      <c r="T154" s="202">
        <f t="shared" ref="T154:T192" si="33">S154*H154</f>
        <v>0.67</v>
      </c>
      <c r="AR154" s="23" t="s">
        <v>226</v>
      </c>
      <c r="AT154" s="23" t="s">
        <v>141</v>
      </c>
      <c r="AU154" s="23" t="s">
        <v>84</v>
      </c>
      <c r="AY154" s="23" t="s">
        <v>138</v>
      </c>
      <c r="BE154" s="203">
        <f t="shared" ref="BE154:BE192" si="34">IF(N154="základní",J154,0)</f>
        <v>0</v>
      </c>
      <c r="BF154" s="203">
        <f t="shared" ref="BF154:BF192" si="35">IF(N154="snížená",J154,0)</f>
        <v>0</v>
      </c>
      <c r="BG154" s="203">
        <f t="shared" ref="BG154:BG192" si="36">IF(N154="zákl. přenesená",J154,0)</f>
        <v>0</v>
      </c>
      <c r="BH154" s="203">
        <f t="shared" ref="BH154:BH192" si="37">IF(N154="sníž. přenesená",J154,0)</f>
        <v>0</v>
      </c>
      <c r="BI154" s="203">
        <f t="shared" ref="BI154:BI192" si="38">IF(N154="nulová",J154,0)</f>
        <v>0</v>
      </c>
      <c r="BJ154" s="23" t="s">
        <v>24</v>
      </c>
      <c r="BK154" s="203">
        <f t="shared" ref="BK154:BK192" si="39">ROUND(I154*H154,2)</f>
        <v>0</v>
      </c>
      <c r="BL154" s="23" t="s">
        <v>226</v>
      </c>
      <c r="BM154" s="23" t="s">
        <v>1004</v>
      </c>
    </row>
    <row r="155" spans="2:65" s="1" customFormat="1" ht="31.5" customHeight="1">
      <c r="B155" s="40"/>
      <c r="C155" s="192" t="s">
        <v>226</v>
      </c>
      <c r="D155" s="192" t="s">
        <v>141</v>
      </c>
      <c r="E155" s="193" t="s">
        <v>1005</v>
      </c>
      <c r="F155" s="194" t="s">
        <v>1006</v>
      </c>
      <c r="G155" s="195" t="s">
        <v>220</v>
      </c>
      <c r="H155" s="196">
        <v>2</v>
      </c>
      <c r="I155" s="197"/>
      <c r="J155" s="198">
        <f t="shared" si="30"/>
        <v>0</v>
      </c>
      <c r="K155" s="194" t="s">
        <v>155</v>
      </c>
      <c r="L155" s="60"/>
      <c r="M155" s="199" t="s">
        <v>22</v>
      </c>
      <c r="N155" s="200" t="s">
        <v>46</v>
      </c>
      <c r="O155" s="41"/>
      <c r="P155" s="201">
        <f t="shared" si="31"/>
        <v>0</v>
      </c>
      <c r="Q155" s="201">
        <v>4.2999999999999999E-4</v>
      </c>
      <c r="R155" s="201">
        <f t="shared" si="32"/>
        <v>8.5999999999999998E-4</v>
      </c>
      <c r="S155" s="201">
        <v>0</v>
      </c>
      <c r="T155" s="202">
        <f t="shared" si="33"/>
        <v>0</v>
      </c>
      <c r="AR155" s="23" t="s">
        <v>226</v>
      </c>
      <c r="AT155" s="23" t="s">
        <v>141</v>
      </c>
      <c r="AU155" s="23" t="s">
        <v>84</v>
      </c>
      <c r="AY155" s="23" t="s">
        <v>138</v>
      </c>
      <c r="BE155" s="203">
        <f t="shared" si="34"/>
        <v>0</v>
      </c>
      <c r="BF155" s="203">
        <f t="shared" si="35"/>
        <v>0</v>
      </c>
      <c r="BG155" s="203">
        <f t="shared" si="36"/>
        <v>0</v>
      </c>
      <c r="BH155" s="203">
        <f t="shared" si="37"/>
        <v>0</v>
      </c>
      <c r="BI155" s="203">
        <f t="shared" si="38"/>
        <v>0</v>
      </c>
      <c r="BJ155" s="23" t="s">
        <v>24</v>
      </c>
      <c r="BK155" s="203">
        <f t="shared" si="39"/>
        <v>0</v>
      </c>
      <c r="BL155" s="23" t="s">
        <v>226</v>
      </c>
      <c r="BM155" s="23" t="s">
        <v>1007</v>
      </c>
    </row>
    <row r="156" spans="2:65" s="1" customFormat="1" ht="31.5" customHeight="1">
      <c r="B156" s="40"/>
      <c r="C156" s="192" t="s">
        <v>231</v>
      </c>
      <c r="D156" s="192" t="s">
        <v>141</v>
      </c>
      <c r="E156" s="193" t="s">
        <v>1008</v>
      </c>
      <c r="F156" s="194" t="s">
        <v>1009</v>
      </c>
      <c r="G156" s="195" t="s">
        <v>220</v>
      </c>
      <c r="H156" s="196">
        <v>1</v>
      </c>
      <c r="I156" s="197"/>
      <c r="J156" s="198">
        <f t="shared" si="30"/>
        <v>0</v>
      </c>
      <c r="K156" s="194" t="s">
        <v>155</v>
      </c>
      <c r="L156" s="60"/>
      <c r="M156" s="199" t="s">
        <v>22</v>
      </c>
      <c r="N156" s="200" t="s">
        <v>46</v>
      </c>
      <c r="O156" s="41"/>
      <c r="P156" s="201">
        <f t="shared" si="31"/>
        <v>0</v>
      </c>
      <c r="Q156" s="201">
        <v>1.1999999999999999E-3</v>
      </c>
      <c r="R156" s="201">
        <f t="shared" si="32"/>
        <v>1.1999999999999999E-3</v>
      </c>
      <c r="S156" s="201">
        <v>0</v>
      </c>
      <c r="T156" s="202">
        <f t="shared" si="33"/>
        <v>0</v>
      </c>
      <c r="AR156" s="23" t="s">
        <v>226</v>
      </c>
      <c r="AT156" s="23" t="s">
        <v>141</v>
      </c>
      <c r="AU156" s="23" t="s">
        <v>84</v>
      </c>
      <c r="AY156" s="23" t="s">
        <v>138</v>
      </c>
      <c r="BE156" s="203">
        <f t="shared" si="34"/>
        <v>0</v>
      </c>
      <c r="BF156" s="203">
        <f t="shared" si="35"/>
        <v>0</v>
      </c>
      <c r="BG156" s="203">
        <f t="shared" si="36"/>
        <v>0</v>
      </c>
      <c r="BH156" s="203">
        <f t="shared" si="37"/>
        <v>0</v>
      </c>
      <c r="BI156" s="203">
        <f t="shared" si="38"/>
        <v>0</v>
      </c>
      <c r="BJ156" s="23" t="s">
        <v>24</v>
      </c>
      <c r="BK156" s="203">
        <f t="shared" si="39"/>
        <v>0</v>
      </c>
      <c r="BL156" s="23" t="s">
        <v>226</v>
      </c>
      <c r="BM156" s="23" t="s">
        <v>1010</v>
      </c>
    </row>
    <row r="157" spans="2:65" s="1" customFormat="1" ht="31.5" customHeight="1">
      <c r="B157" s="40"/>
      <c r="C157" s="192" t="s">
        <v>236</v>
      </c>
      <c r="D157" s="192" t="s">
        <v>141</v>
      </c>
      <c r="E157" s="193" t="s">
        <v>1011</v>
      </c>
      <c r="F157" s="194" t="s">
        <v>1012</v>
      </c>
      <c r="G157" s="195" t="s">
        <v>220</v>
      </c>
      <c r="H157" s="196">
        <v>1</v>
      </c>
      <c r="I157" s="197"/>
      <c r="J157" s="198">
        <f t="shared" si="30"/>
        <v>0</v>
      </c>
      <c r="K157" s="194" t="s">
        <v>155</v>
      </c>
      <c r="L157" s="60"/>
      <c r="M157" s="199" t="s">
        <v>22</v>
      </c>
      <c r="N157" s="200" t="s">
        <v>46</v>
      </c>
      <c r="O157" s="41"/>
      <c r="P157" s="201">
        <f t="shared" si="31"/>
        <v>0</v>
      </c>
      <c r="Q157" s="201">
        <v>1.5499999999999999E-3</v>
      </c>
      <c r="R157" s="201">
        <f t="shared" si="32"/>
        <v>1.5499999999999999E-3</v>
      </c>
      <c r="S157" s="201">
        <v>0</v>
      </c>
      <c r="T157" s="202">
        <f t="shared" si="33"/>
        <v>0</v>
      </c>
      <c r="AR157" s="23" t="s">
        <v>226</v>
      </c>
      <c r="AT157" s="23" t="s">
        <v>141</v>
      </c>
      <c r="AU157" s="23" t="s">
        <v>84</v>
      </c>
      <c r="AY157" s="23" t="s">
        <v>138</v>
      </c>
      <c r="BE157" s="203">
        <f t="shared" si="34"/>
        <v>0</v>
      </c>
      <c r="BF157" s="203">
        <f t="shared" si="35"/>
        <v>0</v>
      </c>
      <c r="BG157" s="203">
        <f t="shared" si="36"/>
        <v>0</v>
      </c>
      <c r="BH157" s="203">
        <f t="shared" si="37"/>
        <v>0</v>
      </c>
      <c r="BI157" s="203">
        <f t="shared" si="38"/>
        <v>0</v>
      </c>
      <c r="BJ157" s="23" t="s">
        <v>24</v>
      </c>
      <c r="BK157" s="203">
        <f t="shared" si="39"/>
        <v>0</v>
      </c>
      <c r="BL157" s="23" t="s">
        <v>226</v>
      </c>
      <c r="BM157" s="23" t="s">
        <v>1013</v>
      </c>
    </row>
    <row r="158" spans="2:65" s="1" customFormat="1" ht="31.5" customHeight="1">
      <c r="B158" s="40"/>
      <c r="C158" s="192" t="s">
        <v>10</v>
      </c>
      <c r="D158" s="192" t="s">
        <v>141</v>
      </c>
      <c r="E158" s="193" t="s">
        <v>1014</v>
      </c>
      <c r="F158" s="194" t="s">
        <v>1015</v>
      </c>
      <c r="G158" s="195" t="s">
        <v>220</v>
      </c>
      <c r="H158" s="196">
        <v>1</v>
      </c>
      <c r="I158" s="197"/>
      <c r="J158" s="198">
        <f t="shared" si="30"/>
        <v>0</v>
      </c>
      <c r="K158" s="194" t="s">
        <v>155</v>
      </c>
      <c r="L158" s="60"/>
      <c r="M158" s="199" t="s">
        <v>22</v>
      </c>
      <c r="N158" s="200" t="s">
        <v>46</v>
      </c>
      <c r="O158" s="41"/>
      <c r="P158" s="201">
        <f t="shared" si="31"/>
        <v>0</v>
      </c>
      <c r="Q158" s="201">
        <v>9.8999999999999999E-4</v>
      </c>
      <c r="R158" s="201">
        <f t="shared" si="32"/>
        <v>9.8999999999999999E-4</v>
      </c>
      <c r="S158" s="201">
        <v>0</v>
      </c>
      <c r="T158" s="202">
        <f t="shared" si="33"/>
        <v>0</v>
      </c>
      <c r="AR158" s="23" t="s">
        <v>226</v>
      </c>
      <c r="AT158" s="23" t="s">
        <v>141</v>
      </c>
      <c r="AU158" s="23" t="s">
        <v>84</v>
      </c>
      <c r="AY158" s="23" t="s">
        <v>138</v>
      </c>
      <c r="BE158" s="203">
        <f t="shared" si="34"/>
        <v>0</v>
      </c>
      <c r="BF158" s="203">
        <f t="shared" si="35"/>
        <v>0</v>
      </c>
      <c r="BG158" s="203">
        <f t="shared" si="36"/>
        <v>0</v>
      </c>
      <c r="BH158" s="203">
        <f t="shared" si="37"/>
        <v>0</v>
      </c>
      <c r="BI158" s="203">
        <f t="shared" si="38"/>
        <v>0</v>
      </c>
      <c r="BJ158" s="23" t="s">
        <v>24</v>
      </c>
      <c r="BK158" s="203">
        <f t="shared" si="39"/>
        <v>0</v>
      </c>
      <c r="BL158" s="23" t="s">
        <v>226</v>
      </c>
      <c r="BM158" s="23" t="s">
        <v>1016</v>
      </c>
    </row>
    <row r="159" spans="2:65" s="1" customFormat="1" ht="22.5" customHeight="1">
      <c r="B159" s="40"/>
      <c r="C159" s="192" t="s">
        <v>217</v>
      </c>
      <c r="D159" s="192" t="s">
        <v>141</v>
      </c>
      <c r="E159" s="193" t="s">
        <v>1017</v>
      </c>
      <c r="F159" s="194" t="s">
        <v>1018</v>
      </c>
      <c r="G159" s="195" t="s">
        <v>292</v>
      </c>
      <c r="H159" s="196">
        <v>30</v>
      </c>
      <c r="I159" s="197"/>
      <c r="J159" s="198">
        <f t="shared" si="30"/>
        <v>0</v>
      </c>
      <c r="K159" s="194" t="s">
        <v>155</v>
      </c>
      <c r="L159" s="60"/>
      <c r="M159" s="199" t="s">
        <v>22</v>
      </c>
      <c r="N159" s="200" t="s">
        <v>46</v>
      </c>
      <c r="O159" s="41"/>
      <c r="P159" s="201">
        <f t="shared" si="31"/>
        <v>0</v>
      </c>
      <c r="Q159" s="201">
        <v>0</v>
      </c>
      <c r="R159" s="201">
        <f t="shared" si="32"/>
        <v>0</v>
      </c>
      <c r="S159" s="201">
        <v>2.9E-4</v>
      </c>
      <c r="T159" s="202">
        <f t="shared" si="33"/>
        <v>8.6999999999999994E-3</v>
      </c>
      <c r="AR159" s="23" t="s">
        <v>226</v>
      </c>
      <c r="AT159" s="23" t="s">
        <v>141</v>
      </c>
      <c r="AU159" s="23" t="s">
        <v>84</v>
      </c>
      <c r="AY159" s="23" t="s">
        <v>138</v>
      </c>
      <c r="BE159" s="203">
        <f t="shared" si="34"/>
        <v>0</v>
      </c>
      <c r="BF159" s="203">
        <f t="shared" si="35"/>
        <v>0</v>
      </c>
      <c r="BG159" s="203">
        <f t="shared" si="36"/>
        <v>0</v>
      </c>
      <c r="BH159" s="203">
        <f t="shared" si="37"/>
        <v>0</v>
      </c>
      <c r="BI159" s="203">
        <f t="shared" si="38"/>
        <v>0</v>
      </c>
      <c r="BJ159" s="23" t="s">
        <v>24</v>
      </c>
      <c r="BK159" s="203">
        <f t="shared" si="39"/>
        <v>0</v>
      </c>
      <c r="BL159" s="23" t="s">
        <v>226</v>
      </c>
      <c r="BM159" s="23" t="s">
        <v>1019</v>
      </c>
    </row>
    <row r="160" spans="2:65" s="1" customFormat="1" ht="31.5" customHeight="1">
      <c r="B160" s="40"/>
      <c r="C160" s="192" t="s">
        <v>254</v>
      </c>
      <c r="D160" s="192" t="s">
        <v>141</v>
      </c>
      <c r="E160" s="193" t="s">
        <v>1020</v>
      </c>
      <c r="F160" s="194" t="s">
        <v>1021</v>
      </c>
      <c r="G160" s="195" t="s">
        <v>365</v>
      </c>
      <c r="H160" s="196">
        <v>0.67900000000000005</v>
      </c>
      <c r="I160" s="197"/>
      <c r="J160" s="198">
        <f t="shared" si="30"/>
        <v>0</v>
      </c>
      <c r="K160" s="194" t="s">
        <v>155</v>
      </c>
      <c r="L160" s="60"/>
      <c r="M160" s="199" t="s">
        <v>22</v>
      </c>
      <c r="N160" s="200" t="s">
        <v>46</v>
      </c>
      <c r="O160" s="41"/>
      <c r="P160" s="201">
        <f t="shared" si="31"/>
        <v>0</v>
      </c>
      <c r="Q160" s="201">
        <v>0</v>
      </c>
      <c r="R160" s="201">
        <f t="shared" si="32"/>
        <v>0</v>
      </c>
      <c r="S160" s="201">
        <v>0</v>
      </c>
      <c r="T160" s="202">
        <f t="shared" si="33"/>
        <v>0</v>
      </c>
      <c r="AR160" s="23" t="s">
        <v>226</v>
      </c>
      <c r="AT160" s="23" t="s">
        <v>141</v>
      </c>
      <c r="AU160" s="23" t="s">
        <v>84</v>
      </c>
      <c r="AY160" s="23" t="s">
        <v>138</v>
      </c>
      <c r="BE160" s="203">
        <f t="shared" si="34"/>
        <v>0</v>
      </c>
      <c r="BF160" s="203">
        <f t="shared" si="35"/>
        <v>0</v>
      </c>
      <c r="BG160" s="203">
        <f t="shared" si="36"/>
        <v>0</v>
      </c>
      <c r="BH160" s="203">
        <f t="shared" si="37"/>
        <v>0</v>
      </c>
      <c r="BI160" s="203">
        <f t="shared" si="38"/>
        <v>0</v>
      </c>
      <c r="BJ160" s="23" t="s">
        <v>24</v>
      </c>
      <c r="BK160" s="203">
        <f t="shared" si="39"/>
        <v>0</v>
      </c>
      <c r="BL160" s="23" t="s">
        <v>226</v>
      </c>
      <c r="BM160" s="23" t="s">
        <v>1022</v>
      </c>
    </row>
    <row r="161" spans="2:65" s="1" customFormat="1" ht="31.5" customHeight="1">
      <c r="B161" s="40"/>
      <c r="C161" s="192" t="s">
        <v>478</v>
      </c>
      <c r="D161" s="192" t="s">
        <v>141</v>
      </c>
      <c r="E161" s="193" t="s">
        <v>1023</v>
      </c>
      <c r="F161" s="194" t="s">
        <v>1024</v>
      </c>
      <c r="G161" s="195" t="s">
        <v>292</v>
      </c>
      <c r="H161" s="196">
        <v>105</v>
      </c>
      <c r="I161" s="197"/>
      <c r="J161" s="198">
        <f t="shared" si="30"/>
        <v>0</v>
      </c>
      <c r="K161" s="194" t="s">
        <v>544</v>
      </c>
      <c r="L161" s="60"/>
      <c r="M161" s="199" t="s">
        <v>22</v>
      </c>
      <c r="N161" s="200" t="s">
        <v>46</v>
      </c>
      <c r="O161" s="41"/>
      <c r="P161" s="201">
        <f t="shared" si="31"/>
        <v>0</v>
      </c>
      <c r="Q161" s="201">
        <v>7.7999999999999999E-4</v>
      </c>
      <c r="R161" s="201">
        <f t="shared" si="32"/>
        <v>8.1900000000000001E-2</v>
      </c>
      <c r="S161" s="201">
        <v>0</v>
      </c>
      <c r="T161" s="202">
        <f t="shared" si="33"/>
        <v>0</v>
      </c>
      <c r="AR161" s="23" t="s">
        <v>226</v>
      </c>
      <c r="AT161" s="23" t="s">
        <v>141</v>
      </c>
      <c r="AU161" s="23" t="s">
        <v>84</v>
      </c>
      <c r="AY161" s="23" t="s">
        <v>138</v>
      </c>
      <c r="BE161" s="203">
        <f t="shared" si="34"/>
        <v>0</v>
      </c>
      <c r="BF161" s="203">
        <f t="shared" si="35"/>
        <v>0</v>
      </c>
      <c r="BG161" s="203">
        <f t="shared" si="36"/>
        <v>0</v>
      </c>
      <c r="BH161" s="203">
        <f t="shared" si="37"/>
        <v>0</v>
      </c>
      <c r="BI161" s="203">
        <f t="shared" si="38"/>
        <v>0</v>
      </c>
      <c r="BJ161" s="23" t="s">
        <v>24</v>
      </c>
      <c r="BK161" s="203">
        <f t="shared" si="39"/>
        <v>0</v>
      </c>
      <c r="BL161" s="23" t="s">
        <v>226</v>
      </c>
      <c r="BM161" s="23" t="s">
        <v>1025</v>
      </c>
    </row>
    <row r="162" spans="2:65" s="1" customFormat="1" ht="31.5" customHeight="1">
      <c r="B162" s="40"/>
      <c r="C162" s="192" t="s">
        <v>482</v>
      </c>
      <c r="D162" s="192" t="s">
        <v>141</v>
      </c>
      <c r="E162" s="193" t="s">
        <v>1026</v>
      </c>
      <c r="F162" s="194" t="s">
        <v>1027</v>
      </c>
      <c r="G162" s="195" t="s">
        <v>292</v>
      </c>
      <c r="H162" s="196">
        <v>50</v>
      </c>
      <c r="I162" s="197"/>
      <c r="J162" s="198">
        <f t="shared" si="30"/>
        <v>0</v>
      </c>
      <c r="K162" s="194" t="s">
        <v>155</v>
      </c>
      <c r="L162" s="60"/>
      <c r="M162" s="199" t="s">
        <v>22</v>
      </c>
      <c r="N162" s="200" t="s">
        <v>46</v>
      </c>
      <c r="O162" s="41"/>
      <c r="P162" s="201">
        <f t="shared" si="31"/>
        <v>0</v>
      </c>
      <c r="Q162" s="201">
        <v>9.6000000000000002E-4</v>
      </c>
      <c r="R162" s="201">
        <f t="shared" si="32"/>
        <v>4.8000000000000001E-2</v>
      </c>
      <c r="S162" s="201">
        <v>0</v>
      </c>
      <c r="T162" s="202">
        <f t="shared" si="33"/>
        <v>0</v>
      </c>
      <c r="AR162" s="23" t="s">
        <v>226</v>
      </c>
      <c r="AT162" s="23" t="s">
        <v>141</v>
      </c>
      <c r="AU162" s="23" t="s">
        <v>84</v>
      </c>
      <c r="AY162" s="23" t="s">
        <v>138</v>
      </c>
      <c r="BE162" s="203">
        <f t="shared" si="34"/>
        <v>0</v>
      </c>
      <c r="BF162" s="203">
        <f t="shared" si="35"/>
        <v>0</v>
      </c>
      <c r="BG162" s="203">
        <f t="shared" si="36"/>
        <v>0</v>
      </c>
      <c r="BH162" s="203">
        <f t="shared" si="37"/>
        <v>0</v>
      </c>
      <c r="BI162" s="203">
        <f t="shared" si="38"/>
        <v>0</v>
      </c>
      <c r="BJ162" s="23" t="s">
        <v>24</v>
      </c>
      <c r="BK162" s="203">
        <f t="shared" si="39"/>
        <v>0</v>
      </c>
      <c r="BL162" s="23" t="s">
        <v>226</v>
      </c>
      <c r="BM162" s="23" t="s">
        <v>1028</v>
      </c>
    </row>
    <row r="163" spans="2:65" s="1" customFormat="1" ht="31.5" customHeight="1">
      <c r="B163" s="40"/>
      <c r="C163" s="192" t="s">
        <v>488</v>
      </c>
      <c r="D163" s="192" t="s">
        <v>141</v>
      </c>
      <c r="E163" s="193" t="s">
        <v>1029</v>
      </c>
      <c r="F163" s="194" t="s">
        <v>1030</v>
      </c>
      <c r="G163" s="195" t="s">
        <v>292</v>
      </c>
      <c r="H163" s="196">
        <v>20</v>
      </c>
      <c r="I163" s="197"/>
      <c r="J163" s="198">
        <f t="shared" si="30"/>
        <v>0</v>
      </c>
      <c r="K163" s="194" t="s">
        <v>155</v>
      </c>
      <c r="L163" s="60"/>
      <c r="M163" s="199" t="s">
        <v>22</v>
      </c>
      <c r="N163" s="200" t="s">
        <v>46</v>
      </c>
      <c r="O163" s="41"/>
      <c r="P163" s="201">
        <f t="shared" si="31"/>
        <v>0</v>
      </c>
      <c r="Q163" s="201">
        <v>1.25E-3</v>
      </c>
      <c r="R163" s="201">
        <f t="shared" si="32"/>
        <v>2.5000000000000001E-2</v>
      </c>
      <c r="S163" s="201">
        <v>0</v>
      </c>
      <c r="T163" s="202">
        <f t="shared" si="33"/>
        <v>0</v>
      </c>
      <c r="AR163" s="23" t="s">
        <v>226</v>
      </c>
      <c r="AT163" s="23" t="s">
        <v>141</v>
      </c>
      <c r="AU163" s="23" t="s">
        <v>84</v>
      </c>
      <c r="AY163" s="23" t="s">
        <v>138</v>
      </c>
      <c r="BE163" s="203">
        <f t="shared" si="34"/>
        <v>0</v>
      </c>
      <c r="BF163" s="203">
        <f t="shared" si="35"/>
        <v>0</v>
      </c>
      <c r="BG163" s="203">
        <f t="shared" si="36"/>
        <v>0</v>
      </c>
      <c r="BH163" s="203">
        <f t="shared" si="37"/>
        <v>0</v>
      </c>
      <c r="BI163" s="203">
        <f t="shared" si="38"/>
        <v>0</v>
      </c>
      <c r="BJ163" s="23" t="s">
        <v>24</v>
      </c>
      <c r="BK163" s="203">
        <f t="shared" si="39"/>
        <v>0</v>
      </c>
      <c r="BL163" s="23" t="s">
        <v>226</v>
      </c>
      <c r="BM163" s="23" t="s">
        <v>1031</v>
      </c>
    </row>
    <row r="164" spans="2:65" s="1" customFormat="1" ht="31.5" customHeight="1">
      <c r="B164" s="40"/>
      <c r="C164" s="192" t="s">
        <v>496</v>
      </c>
      <c r="D164" s="192" t="s">
        <v>141</v>
      </c>
      <c r="E164" s="193" t="s">
        <v>1032</v>
      </c>
      <c r="F164" s="194" t="s">
        <v>1033</v>
      </c>
      <c r="G164" s="195" t="s">
        <v>292</v>
      </c>
      <c r="H164" s="196">
        <v>25</v>
      </c>
      <c r="I164" s="197"/>
      <c r="J164" s="198">
        <f t="shared" si="30"/>
        <v>0</v>
      </c>
      <c r="K164" s="194" t="s">
        <v>155</v>
      </c>
      <c r="L164" s="60"/>
      <c r="M164" s="199" t="s">
        <v>22</v>
      </c>
      <c r="N164" s="200" t="s">
        <v>46</v>
      </c>
      <c r="O164" s="41"/>
      <c r="P164" s="201">
        <f t="shared" si="31"/>
        <v>0</v>
      </c>
      <c r="Q164" s="201">
        <v>2.5600000000000002E-3</v>
      </c>
      <c r="R164" s="201">
        <f t="shared" si="32"/>
        <v>6.4000000000000001E-2</v>
      </c>
      <c r="S164" s="201">
        <v>0</v>
      </c>
      <c r="T164" s="202">
        <f t="shared" si="33"/>
        <v>0</v>
      </c>
      <c r="AR164" s="23" t="s">
        <v>226</v>
      </c>
      <c r="AT164" s="23" t="s">
        <v>141</v>
      </c>
      <c r="AU164" s="23" t="s">
        <v>84</v>
      </c>
      <c r="AY164" s="23" t="s">
        <v>138</v>
      </c>
      <c r="BE164" s="203">
        <f t="shared" si="34"/>
        <v>0</v>
      </c>
      <c r="BF164" s="203">
        <f t="shared" si="35"/>
        <v>0</v>
      </c>
      <c r="BG164" s="203">
        <f t="shared" si="36"/>
        <v>0</v>
      </c>
      <c r="BH164" s="203">
        <f t="shared" si="37"/>
        <v>0</v>
      </c>
      <c r="BI164" s="203">
        <f t="shared" si="38"/>
        <v>0</v>
      </c>
      <c r="BJ164" s="23" t="s">
        <v>24</v>
      </c>
      <c r="BK164" s="203">
        <f t="shared" si="39"/>
        <v>0</v>
      </c>
      <c r="BL164" s="23" t="s">
        <v>226</v>
      </c>
      <c r="BM164" s="23" t="s">
        <v>1034</v>
      </c>
    </row>
    <row r="165" spans="2:65" s="1" customFormat="1" ht="22.5" customHeight="1">
      <c r="B165" s="40"/>
      <c r="C165" s="192" t="s">
        <v>500</v>
      </c>
      <c r="D165" s="192" t="s">
        <v>141</v>
      </c>
      <c r="E165" s="193" t="s">
        <v>1035</v>
      </c>
      <c r="F165" s="194" t="s">
        <v>1036</v>
      </c>
      <c r="G165" s="195" t="s">
        <v>292</v>
      </c>
      <c r="H165" s="196">
        <v>105</v>
      </c>
      <c r="I165" s="197"/>
      <c r="J165" s="198">
        <f t="shared" si="30"/>
        <v>0</v>
      </c>
      <c r="K165" s="194" t="s">
        <v>155</v>
      </c>
      <c r="L165" s="60"/>
      <c r="M165" s="199" t="s">
        <v>22</v>
      </c>
      <c r="N165" s="200" t="s">
        <v>46</v>
      </c>
      <c r="O165" s="41"/>
      <c r="P165" s="201">
        <f t="shared" si="31"/>
        <v>0</v>
      </c>
      <c r="Q165" s="201">
        <v>3.3E-4</v>
      </c>
      <c r="R165" s="201">
        <f t="shared" si="32"/>
        <v>3.465E-2</v>
      </c>
      <c r="S165" s="201">
        <v>0</v>
      </c>
      <c r="T165" s="202">
        <f t="shared" si="33"/>
        <v>0</v>
      </c>
      <c r="AR165" s="23" t="s">
        <v>226</v>
      </c>
      <c r="AT165" s="23" t="s">
        <v>141</v>
      </c>
      <c r="AU165" s="23" t="s">
        <v>84</v>
      </c>
      <c r="AY165" s="23" t="s">
        <v>138</v>
      </c>
      <c r="BE165" s="203">
        <f t="shared" si="34"/>
        <v>0</v>
      </c>
      <c r="BF165" s="203">
        <f t="shared" si="35"/>
        <v>0</v>
      </c>
      <c r="BG165" s="203">
        <f t="shared" si="36"/>
        <v>0</v>
      </c>
      <c r="BH165" s="203">
        <f t="shared" si="37"/>
        <v>0</v>
      </c>
      <c r="BI165" s="203">
        <f t="shared" si="38"/>
        <v>0</v>
      </c>
      <c r="BJ165" s="23" t="s">
        <v>24</v>
      </c>
      <c r="BK165" s="203">
        <f t="shared" si="39"/>
        <v>0</v>
      </c>
      <c r="BL165" s="23" t="s">
        <v>226</v>
      </c>
      <c r="BM165" s="23" t="s">
        <v>1037</v>
      </c>
    </row>
    <row r="166" spans="2:65" s="1" customFormat="1" ht="22.5" customHeight="1">
      <c r="B166" s="40"/>
      <c r="C166" s="192" t="s">
        <v>504</v>
      </c>
      <c r="D166" s="192" t="s">
        <v>141</v>
      </c>
      <c r="E166" s="193" t="s">
        <v>1038</v>
      </c>
      <c r="F166" s="194" t="s">
        <v>1039</v>
      </c>
      <c r="G166" s="195" t="s">
        <v>292</v>
      </c>
      <c r="H166" s="196">
        <v>50</v>
      </c>
      <c r="I166" s="197"/>
      <c r="J166" s="198">
        <f t="shared" si="30"/>
        <v>0</v>
      </c>
      <c r="K166" s="194" t="s">
        <v>155</v>
      </c>
      <c r="L166" s="60"/>
      <c r="M166" s="199" t="s">
        <v>22</v>
      </c>
      <c r="N166" s="200" t="s">
        <v>46</v>
      </c>
      <c r="O166" s="41"/>
      <c r="P166" s="201">
        <f t="shared" si="31"/>
        <v>0</v>
      </c>
      <c r="Q166" s="201">
        <v>4.2000000000000002E-4</v>
      </c>
      <c r="R166" s="201">
        <f t="shared" si="32"/>
        <v>2.1000000000000001E-2</v>
      </c>
      <c r="S166" s="201">
        <v>0</v>
      </c>
      <c r="T166" s="202">
        <f t="shared" si="33"/>
        <v>0</v>
      </c>
      <c r="AR166" s="23" t="s">
        <v>226</v>
      </c>
      <c r="AT166" s="23" t="s">
        <v>141</v>
      </c>
      <c r="AU166" s="23" t="s">
        <v>84</v>
      </c>
      <c r="AY166" s="23" t="s">
        <v>138</v>
      </c>
      <c r="BE166" s="203">
        <f t="shared" si="34"/>
        <v>0</v>
      </c>
      <c r="BF166" s="203">
        <f t="shared" si="35"/>
        <v>0</v>
      </c>
      <c r="BG166" s="203">
        <f t="shared" si="36"/>
        <v>0</v>
      </c>
      <c r="BH166" s="203">
        <f t="shared" si="37"/>
        <v>0</v>
      </c>
      <c r="BI166" s="203">
        <f t="shared" si="38"/>
        <v>0</v>
      </c>
      <c r="BJ166" s="23" t="s">
        <v>24</v>
      </c>
      <c r="BK166" s="203">
        <f t="shared" si="39"/>
        <v>0</v>
      </c>
      <c r="BL166" s="23" t="s">
        <v>226</v>
      </c>
      <c r="BM166" s="23" t="s">
        <v>1040</v>
      </c>
    </row>
    <row r="167" spans="2:65" s="1" customFormat="1" ht="22.5" customHeight="1">
      <c r="B167" s="40"/>
      <c r="C167" s="192" t="s">
        <v>509</v>
      </c>
      <c r="D167" s="192" t="s">
        <v>141</v>
      </c>
      <c r="E167" s="193" t="s">
        <v>1041</v>
      </c>
      <c r="F167" s="194" t="s">
        <v>1042</v>
      </c>
      <c r="G167" s="195" t="s">
        <v>292</v>
      </c>
      <c r="H167" s="196">
        <v>20</v>
      </c>
      <c r="I167" s="197"/>
      <c r="J167" s="198">
        <f t="shared" si="30"/>
        <v>0</v>
      </c>
      <c r="K167" s="194" t="s">
        <v>155</v>
      </c>
      <c r="L167" s="60"/>
      <c r="M167" s="199" t="s">
        <v>22</v>
      </c>
      <c r="N167" s="200" t="s">
        <v>46</v>
      </c>
      <c r="O167" s="41"/>
      <c r="P167" s="201">
        <f t="shared" si="31"/>
        <v>0</v>
      </c>
      <c r="Q167" s="201">
        <v>5.0000000000000001E-4</v>
      </c>
      <c r="R167" s="201">
        <f t="shared" si="32"/>
        <v>0.01</v>
      </c>
      <c r="S167" s="201">
        <v>0</v>
      </c>
      <c r="T167" s="202">
        <f t="shared" si="33"/>
        <v>0</v>
      </c>
      <c r="AR167" s="23" t="s">
        <v>226</v>
      </c>
      <c r="AT167" s="23" t="s">
        <v>141</v>
      </c>
      <c r="AU167" s="23" t="s">
        <v>84</v>
      </c>
      <c r="AY167" s="23" t="s">
        <v>138</v>
      </c>
      <c r="BE167" s="203">
        <f t="shared" si="34"/>
        <v>0</v>
      </c>
      <c r="BF167" s="203">
        <f t="shared" si="35"/>
        <v>0</v>
      </c>
      <c r="BG167" s="203">
        <f t="shared" si="36"/>
        <v>0</v>
      </c>
      <c r="BH167" s="203">
        <f t="shared" si="37"/>
        <v>0</v>
      </c>
      <c r="BI167" s="203">
        <f t="shared" si="38"/>
        <v>0</v>
      </c>
      <c r="BJ167" s="23" t="s">
        <v>24</v>
      </c>
      <c r="BK167" s="203">
        <f t="shared" si="39"/>
        <v>0</v>
      </c>
      <c r="BL167" s="23" t="s">
        <v>226</v>
      </c>
      <c r="BM167" s="23" t="s">
        <v>1043</v>
      </c>
    </row>
    <row r="168" spans="2:65" s="1" customFormat="1" ht="22.5" customHeight="1">
      <c r="B168" s="40"/>
      <c r="C168" s="192" t="s">
        <v>515</v>
      </c>
      <c r="D168" s="192" t="s">
        <v>141</v>
      </c>
      <c r="E168" s="193" t="s">
        <v>1044</v>
      </c>
      <c r="F168" s="194" t="s">
        <v>1045</v>
      </c>
      <c r="G168" s="195" t="s">
        <v>292</v>
      </c>
      <c r="H168" s="196">
        <v>25</v>
      </c>
      <c r="I168" s="197"/>
      <c r="J168" s="198">
        <f t="shared" si="30"/>
        <v>0</v>
      </c>
      <c r="K168" s="194" t="s">
        <v>155</v>
      </c>
      <c r="L168" s="60"/>
      <c r="M168" s="199" t="s">
        <v>22</v>
      </c>
      <c r="N168" s="200" t="s">
        <v>46</v>
      </c>
      <c r="O168" s="41"/>
      <c r="P168" s="201">
        <f t="shared" si="31"/>
        <v>0</v>
      </c>
      <c r="Q168" s="201">
        <v>6.4999999999999997E-4</v>
      </c>
      <c r="R168" s="201">
        <f t="shared" si="32"/>
        <v>1.6250000000000001E-2</v>
      </c>
      <c r="S168" s="201">
        <v>0</v>
      </c>
      <c r="T168" s="202">
        <f t="shared" si="33"/>
        <v>0</v>
      </c>
      <c r="AR168" s="23" t="s">
        <v>226</v>
      </c>
      <c r="AT168" s="23" t="s">
        <v>141</v>
      </c>
      <c r="AU168" s="23" t="s">
        <v>84</v>
      </c>
      <c r="AY168" s="23" t="s">
        <v>138</v>
      </c>
      <c r="BE168" s="203">
        <f t="shared" si="34"/>
        <v>0</v>
      </c>
      <c r="BF168" s="203">
        <f t="shared" si="35"/>
        <v>0</v>
      </c>
      <c r="BG168" s="203">
        <f t="shared" si="36"/>
        <v>0</v>
      </c>
      <c r="BH168" s="203">
        <f t="shared" si="37"/>
        <v>0</v>
      </c>
      <c r="BI168" s="203">
        <f t="shared" si="38"/>
        <v>0</v>
      </c>
      <c r="BJ168" s="23" t="s">
        <v>24</v>
      </c>
      <c r="BK168" s="203">
        <f t="shared" si="39"/>
        <v>0</v>
      </c>
      <c r="BL168" s="23" t="s">
        <v>226</v>
      </c>
      <c r="BM168" s="23" t="s">
        <v>1046</v>
      </c>
    </row>
    <row r="169" spans="2:65" s="1" customFormat="1" ht="22.5" customHeight="1">
      <c r="B169" s="40"/>
      <c r="C169" s="192" t="s">
        <v>519</v>
      </c>
      <c r="D169" s="192" t="s">
        <v>141</v>
      </c>
      <c r="E169" s="193" t="s">
        <v>1047</v>
      </c>
      <c r="F169" s="194" t="s">
        <v>1048</v>
      </c>
      <c r="G169" s="195" t="s">
        <v>292</v>
      </c>
      <c r="H169" s="196">
        <v>20</v>
      </c>
      <c r="I169" s="197"/>
      <c r="J169" s="198">
        <f t="shared" si="30"/>
        <v>0</v>
      </c>
      <c r="K169" s="194" t="s">
        <v>155</v>
      </c>
      <c r="L169" s="60"/>
      <c r="M169" s="199" t="s">
        <v>22</v>
      </c>
      <c r="N169" s="200" t="s">
        <v>46</v>
      </c>
      <c r="O169" s="41"/>
      <c r="P169" s="201">
        <f t="shared" si="31"/>
        <v>0</v>
      </c>
      <c r="Q169" s="201">
        <v>1.8000000000000001E-4</v>
      </c>
      <c r="R169" s="201">
        <f t="shared" si="32"/>
        <v>3.6000000000000003E-3</v>
      </c>
      <c r="S169" s="201">
        <v>0</v>
      </c>
      <c r="T169" s="202">
        <f t="shared" si="33"/>
        <v>0</v>
      </c>
      <c r="AR169" s="23" t="s">
        <v>226</v>
      </c>
      <c r="AT169" s="23" t="s">
        <v>141</v>
      </c>
      <c r="AU169" s="23" t="s">
        <v>84</v>
      </c>
      <c r="AY169" s="23" t="s">
        <v>138</v>
      </c>
      <c r="BE169" s="203">
        <f t="shared" si="34"/>
        <v>0</v>
      </c>
      <c r="BF169" s="203">
        <f t="shared" si="35"/>
        <v>0</v>
      </c>
      <c r="BG169" s="203">
        <f t="shared" si="36"/>
        <v>0</v>
      </c>
      <c r="BH169" s="203">
        <f t="shared" si="37"/>
        <v>0</v>
      </c>
      <c r="BI169" s="203">
        <f t="shared" si="38"/>
        <v>0</v>
      </c>
      <c r="BJ169" s="23" t="s">
        <v>24</v>
      </c>
      <c r="BK169" s="203">
        <f t="shared" si="39"/>
        <v>0</v>
      </c>
      <c r="BL169" s="23" t="s">
        <v>226</v>
      </c>
      <c r="BM169" s="23" t="s">
        <v>1049</v>
      </c>
    </row>
    <row r="170" spans="2:65" s="1" customFormat="1" ht="22.5" customHeight="1">
      <c r="B170" s="40"/>
      <c r="C170" s="192" t="s">
        <v>523</v>
      </c>
      <c r="D170" s="192" t="s">
        <v>141</v>
      </c>
      <c r="E170" s="193" t="s">
        <v>1050</v>
      </c>
      <c r="F170" s="194" t="s">
        <v>1051</v>
      </c>
      <c r="G170" s="195" t="s">
        <v>292</v>
      </c>
      <c r="H170" s="196">
        <v>30</v>
      </c>
      <c r="I170" s="197"/>
      <c r="J170" s="198">
        <f t="shared" si="30"/>
        <v>0</v>
      </c>
      <c r="K170" s="194" t="s">
        <v>155</v>
      </c>
      <c r="L170" s="60"/>
      <c r="M170" s="199" t="s">
        <v>22</v>
      </c>
      <c r="N170" s="200" t="s">
        <v>46</v>
      </c>
      <c r="O170" s="41"/>
      <c r="P170" s="201">
        <f t="shared" si="31"/>
        <v>0</v>
      </c>
      <c r="Q170" s="201">
        <v>2.1000000000000001E-4</v>
      </c>
      <c r="R170" s="201">
        <f t="shared" si="32"/>
        <v>6.3E-3</v>
      </c>
      <c r="S170" s="201">
        <v>0</v>
      </c>
      <c r="T170" s="202">
        <f t="shared" si="33"/>
        <v>0</v>
      </c>
      <c r="AR170" s="23" t="s">
        <v>226</v>
      </c>
      <c r="AT170" s="23" t="s">
        <v>141</v>
      </c>
      <c r="AU170" s="23" t="s">
        <v>84</v>
      </c>
      <c r="AY170" s="23" t="s">
        <v>138</v>
      </c>
      <c r="BE170" s="203">
        <f t="shared" si="34"/>
        <v>0</v>
      </c>
      <c r="BF170" s="203">
        <f t="shared" si="35"/>
        <v>0</v>
      </c>
      <c r="BG170" s="203">
        <f t="shared" si="36"/>
        <v>0</v>
      </c>
      <c r="BH170" s="203">
        <f t="shared" si="37"/>
        <v>0</v>
      </c>
      <c r="BI170" s="203">
        <f t="shared" si="38"/>
        <v>0</v>
      </c>
      <c r="BJ170" s="23" t="s">
        <v>24</v>
      </c>
      <c r="BK170" s="203">
        <f t="shared" si="39"/>
        <v>0</v>
      </c>
      <c r="BL170" s="23" t="s">
        <v>226</v>
      </c>
      <c r="BM170" s="23" t="s">
        <v>1052</v>
      </c>
    </row>
    <row r="171" spans="2:65" s="1" customFormat="1" ht="22.5" customHeight="1">
      <c r="B171" s="40"/>
      <c r="C171" s="192" t="s">
        <v>527</v>
      </c>
      <c r="D171" s="192" t="s">
        <v>141</v>
      </c>
      <c r="E171" s="193" t="s">
        <v>1053</v>
      </c>
      <c r="F171" s="194" t="s">
        <v>1054</v>
      </c>
      <c r="G171" s="195" t="s">
        <v>292</v>
      </c>
      <c r="H171" s="196">
        <v>20</v>
      </c>
      <c r="I171" s="197"/>
      <c r="J171" s="198">
        <f t="shared" si="30"/>
        <v>0</v>
      </c>
      <c r="K171" s="194" t="s">
        <v>155</v>
      </c>
      <c r="L171" s="60"/>
      <c r="M171" s="199" t="s">
        <v>22</v>
      </c>
      <c r="N171" s="200" t="s">
        <v>46</v>
      </c>
      <c r="O171" s="41"/>
      <c r="P171" s="201">
        <f t="shared" si="31"/>
        <v>0</v>
      </c>
      <c r="Q171" s="201">
        <v>2.5999999999999998E-4</v>
      </c>
      <c r="R171" s="201">
        <f t="shared" si="32"/>
        <v>5.1999999999999998E-3</v>
      </c>
      <c r="S171" s="201">
        <v>0</v>
      </c>
      <c r="T171" s="202">
        <f t="shared" si="33"/>
        <v>0</v>
      </c>
      <c r="AR171" s="23" t="s">
        <v>226</v>
      </c>
      <c r="AT171" s="23" t="s">
        <v>141</v>
      </c>
      <c r="AU171" s="23" t="s">
        <v>84</v>
      </c>
      <c r="AY171" s="23" t="s">
        <v>138</v>
      </c>
      <c r="BE171" s="203">
        <f t="shared" si="34"/>
        <v>0</v>
      </c>
      <c r="BF171" s="203">
        <f t="shared" si="35"/>
        <v>0</v>
      </c>
      <c r="BG171" s="203">
        <f t="shared" si="36"/>
        <v>0</v>
      </c>
      <c r="BH171" s="203">
        <f t="shared" si="37"/>
        <v>0</v>
      </c>
      <c r="BI171" s="203">
        <f t="shared" si="38"/>
        <v>0</v>
      </c>
      <c r="BJ171" s="23" t="s">
        <v>24</v>
      </c>
      <c r="BK171" s="203">
        <f t="shared" si="39"/>
        <v>0</v>
      </c>
      <c r="BL171" s="23" t="s">
        <v>226</v>
      </c>
      <c r="BM171" s="23" t="s">
        <v>1055</v>
      </c>
    </row>
    <row r="172" spans="2:65" s="1" customFormat="1" ht="22.5" customHeight="1">
      <c r="B172" s="40"/>
      <c r="C172" s="192" t="s">
        <v>531</v>
      </c>
      <c r="D172" s="192" t="s">
        <v>141</v>
      </c>
      <c r="E172" s="193" t="s">
        <v>1056</v>
      </c>
      <c r="F172" s="194" t="s">
        <v>1057</v>
      </c>
      <c r="G172" s="195" t="s">
        <v>292</v>
      </c>
      <c r="H172" s="196">
        <v>20</v>
      </c>
      <c r="I172" s="197"/>
      <c r="J172" s="198">
        <f t="shared" si="30"/>
        <v>0</v>
      </c>
      <c r="K172" s="194" t="s">
        <v>155</v>
      </c>
      <c r="L172" s="60"/>
      <c r="M172" s="199" t="s">
        <v>22</v>
      </c>
      <c r="N172" s="200" t="s">
        <v>46</v>
      </c>
      <c r="O172" s="41"/>
      <c r="P172" s="201">
        <f t="shared" si="31"/>
        <v>0</v>
      </c>
      <c r="Q172" s="201">
        <v>2.9E-4</v>
      </c>
      <c r="R172" s="201">
        <f t="shared" si="32"/>
        <v>5.7999999999999996E-3</v>
      </c>
      <c r="S172" s="201">
        <v>0</v>
      </c>
      <c r="T172" s="202">
        <f t="shared" si="33"/>
        <v>0</v>
      </c>
      <c r="AR172" s="23" t="s">
        <v>226</v>
      </c>
      <c r="AT172" s="23" t="s">
        <v>141</v>
      </c>
      <c r="AU172" s="23" t="s">
        <v>84</v>
      </c>
      <c r="AY172" s="23" t="s">
        <v>138</v>
      </c>
      <c r="BE172" s="203">
        <f t="shared" si="34"/>
        <v>0</v>
      </c>
      <c r="BF172" s="203">
        <f t="shared" si="35"/>
        <v>0</v>
      </c>
      <c r="BG172" s="203">
        <f t="shared" si="36"/>
        <v>0</v>
      </c>
      <c r="BH172" s="203">
        <f t="shared" si="37"/>
        <v>0</v>
      </c>
      <c r="BI172" s="203">
        <f t="shared" si="38"/>
        <v>0</v>
      </c>
      <c r="BJ172" s="23" t="s">
        <v>24</v>
      </c>
      <c r="BK172" s="203">
        <f t="shared" si="39"/>
        <v>0</v>
      </c>
      <c r="BL172" s="23" t="s">
        <v>226</v>
      </c>
      <c r="BM172" s="23" t="s">
        <v>1058</v>
      </c>
    </row>
    <row r="173" spans="2:65" s="1" customFormat="1" ht="22.5" customHeight="1">
      <c r="B173" s="40"/>
      <c r="C173" s="245" t="s">
        <v>537</v>
      </c>
      <c r="D173" s="245" t="s">
        <v>505</v>
      </c>
      <c r="E173" s="246" t="s">
        <v>1059</v>
      </c>
      <c r="F173" s="247" t="s">
        <v>1060</v>
      </c>
      <c r="G173" s="248" t="s">
        <v>220</v>
      </c>
      <c r="H173" s="249">
        <v>20</v>
      </c>
      <c r="I173" s="250"/>
      <c r="J173" s="251">
        <f t="shared" si="30"/>
        <v>0</v>
      </c>
      <c r="K173" s="247" t="s">
        <v>22</v>
      </c>
      <c r="L173" s="252"/>
      <c r="M173" s="253" t="s">
        <v>22</v>
      </c>
      <c r="N173" s="254" t="s">
        <v>46</v>
      </c>
      <c r="O173" s="41"/>
      <c r="P173" s="201">
        <f t="shared" si="31"/>
        <v>0</v>
      </c>
      <c r="Q173" s="201">
        <v>0</v>
      </c>
      <c r="R173" s="201">
        <f t="shared" si="32"/>
        <v>0</v>
      </c>
      <c r="S173" s="201">
        <v>0</v>
      </c>
      <c r="T173" s="202">
        <f t="shared" si="33"/>
        <v>0</v>
      </c>
      <c r="AR173" s="23" t="s">
        <v>332</v>
      </c>
      <c r="AT173" s="23" t="s">
        <v>505</v>
      </c>
      <c r="AU173" s="23" t="s">
        <v>84</v>
      </c>
      <c r="AY173" s="23" t="s">
        <v>138</v>
      </c>
      <c r="BE173" s="203">
        <f t="shared" si="34"/>
        <v>0</v>
      </c>
      <c r="BF173" s="203">
        <f t="shared" si="35"/>
        <v>0</v>
      </c>
      <c r="BG173" s="203">
        <f t="shared" si="36"/>
        <v>0</v>
      </c>
      <c r="BH173" s="203">
        <f t="shared" si="37"/>
        <v>0</v>
      </c>
      <c r="BI173" s="203">
        <f t="shared" si="38"/>
        <v>0</v>
      </c>
      <c r="BJ173" s="23" t="s">
        <v>24</v>
      </c>
      <c r="BK173" s="203">
        <f t="shared" si="39"/>
        <v>0</v>
      </c>
      <c r="BL173" s="23" t="s">
        <v>226</v>
      </c>
      <c r="BM173" s="23" t="s">
        <v>1061</v>
      </c>
    </row>
    <row r="174" spans="2:65" s="1" customFormat="1" ht="22.5" customHeight="1">
      <c r="B174" s="40"/>
      <c r="C174" s="192" t="s">
        <v>541</v>
      </c>
      <c r="D174" s="192" t="s">
        <v>141</v>
      </c>
      <c r="E174" s="193" t="s">
        <v>1062</v>
      </c>
      <c r="F174" s="194" t="s">
        <v>1063</v>
      </c>
      <c r="G174" s="195" t="s">
        <v>220</v>
      </c>
      <c r="H174" s="196">
        <v>42</v>
      </c>
      <c r="I174" s="197"/>
      <c r="J174" s="198">
        <f t="shared" si="30"/>
        <v>0</v>
      </c>
      <c r="K174" s="194" t="s">
        <v>22</v>
      </c>
      <c r="L174" s="60"/>
      <c r="M174" s="199" t="s">
        <v>22</v>
      </c>
      <c r="N174" s="200" t="s">
        <v>46</v>
      </c>
      <c r="O174" s="41"/>
      <c r="P174" s="201">
        <f t="shared" si="31"/>
        <v>0</v>
      </c>
      <c r="Q174" s="201">
        <v>1.7000000000000001E-4</v>
      </c>
      <c r="R174" s="201">
        <f t="shared" si="32"/>
        <v>7.1400000000000005E-3</v>
      </c>
      <c r="S174" s="201">
        <v>0</v>
      </c>
      <c r="T174" s="202">
        <f t="shared" si="33"/>
        <v>0</v>
      </c>
      <c r="AR174" s="23" t="s">
        <v>226</v>
      </c>
      <c r="AT174" s="23" t="s">
        <v>141</v>
      </c>
      <c r="AU174" s="23" t="s">
        <v>84</v>
      </c>
      <c r="AY174" s="23" t="s">
        <v>138</v>
      </c>
      <c r="BE174" s="203">
        <f t="shared" si="34"/>
        <v>0</v>
      </c>
      <c r="BF174" s="203">
        <f t="shared" si="35"/>
        <v>0</v>
      </c>
      <c r="BG174" s="203">
        <f t="shared" si="36"/>
        <v>0</v>
      </c>
      <c r="BH174" s="203">
        <f t="shared" si="37"/>
        <v>0</v>
      </c>
      <c r="BI174" s="203">
        <f t="shared" si="38"/>
        <v>0</v>
      </c>
      <c r="BJ174" s="23" t="s">
        <v>24</v>
      </c>
      <c r="BK174" s="203">
        <f t="shared" si="39"/>
        <v>0</v>
      </c>
      <c r="BL174" s="23" t="s">
        <v>226</v>
      </c>
      <c r="BM174" s="23" t="s">
        <v>1064</v>
      </c>
    </row>
    <row r="175" spans="2:65" s="1" customFormat="1" ht="31.5" customHeight="1">
      <c r="B175" s="40"/>
      <c r="C175" s="192" t="s">
        <v>549</v>
      </c>
      <c r="D175" s="192" t="s">
        <v>141</v>
      </c>
      <c r="E175" s="193" t="s">
        <v>1065</v>
      </c>
      <c r="F175" s="194" t="s">
        <v>1066</v>
      </c>
      <c r="G175" s="195" t="s">
        <v>220</v>
      </c>
      <c r="H175" s="196">
        <v>36</v>
      </c>
      <c r="I175" s="197"/>
      <c r="J175" s="198">
        <f t="shared" si="30"/>
        <v>0</v>
      </c>
      <c r="K175" s="194" t="s">
        <v>544</v>
      </c>
      <c r="L175" s="60"/>
      <c r="M175" s="199" t="s">
        <v>22</v>
      </c>
      <c r="N175" s="200" t="s">
        <v>46</v>
      </c>
      <c r="O175" s="41"/>
      <c r="P175" s="201">
        <f t="shared" si="31"/>
        <v>0</v>
      </c>
      <c r="Q175" s="201">
        <v>6.0000000000000002E-5</v>
      </c>
      <c r="R175" s="201">
        <f t="shared" si="32"/>
        <v>2.16E-3</v>
      </c>
      <c r="S175" s="201">
        <v>0</v>
      </c>
      <c r="T175" s="202">
        <f t="shared" si="33"/>
        <v>0</v>
      </c>
      <c r="AR175" s="23" t="s">
        <v>226</v>
      </c>
      <c r="AT175" s="23" t="s">
        <v>141</v>
      </c>
      <c r="AU175" s="23" t="s">
        <v>84</v>
      </c>
      <c r="AY175" s="23" t="s">
        <v>138</v>
      </c>
      <c r="BE175" s="203">
        <f t="shared" si="34"/>
        <v>0</v>
      </c>
      <c r="BF175" s="203">
        <f t="shared" si="35"/>
        <v>0</v>
      </c>
      <c r="BG175" s="203">
        <f t="shared" si="36"/>
        <v>0</v>
      </c>
      <c r="BH175" s="203">
        <f t="shared" si="37"/>
        <v>0</v>
      </c>
      <c r="BI175" s="203">
        <f t="shared" si="38"/>
        <v>0</v>
      </c>
      <c r="BJ175" s="23" t="s">
        <v>24</v>
      </c>
      <c r="BK175" s="203">
        <f t="shared" si="39"/>
        <v>0</v>
      </c>
      <c r="BL175" s="23" t="s">
        <v>226</v>
      </c>
      <c r="BM175" s="23" t="s">
        <v>1067</v>
      </c>
    </row>
    <row r="176" spans="2:65" s="1" customFormat="1" ht="31.5" customHeight="1">
      <c r="B176" s="40"/>
      <c r="C176" s="192" t="s">
        <v>553</v>
      </c>
      <c r="D176" s="192" t="s">
        <v>141</v>
      </c>
      <c r="E176" s="193" t="s">
        <v>1068</v>
      </c>
      <c r="F176" s="194" t="s">
        <v>1069</v>
      </c>
      <c r="G176" s="195" t="s">
        <v>220</v>
      </c>
      <c r="H176" s="196">
        <v>4</v>
      </c>
      <c r="I176" s="197"/>
      <c r="J176" s="198">
        <f t="shared" si="30"/>
        <v>0</v>
      </c>
      <c r="K176" s="194" t="s">
        <v>544</v>
      </c>
      <c r="L176" s="60"/>
      <c r="M176" s="199" t="s">
        <v>22</v>
      </c>
      <c r="N176" s="200" t="s">
        <v>46</v>
      </c>
      <c r="O176" s="41"/>
      <c r="P176" s="201">
        <f t="shared" si="31"/>
        <v>0</v>
      </c>
      <c r="Q176" s="201">
        <v>1E-4</v>
      </c>
      <c r="R176" s="201">
        <f t="shared" si="32"/>
        <v>4.0000000000000002E-4</v>
      </c>
      <c r="S176" s="201">
        <v>0</v>
      </c>
      <c r="T176" s="202">
        <f t="shared" si="33"/>
        <v>0</v>
      </c>
      <c r="AR176" s="23" t="s">
        <v>226</v>
      </c>
      <c r="AT176" s="23" t="s">
        <v>141</v>
      </c>
      <c r="AU176" s="23" t="s">
        <v>84</v>
      </c>
      <c r="AY176" s="23" t="s">
        <v>138</v>
      </c>
      <c r="BE176" s="203">
        <f t="shared" si="34"/>
        <v>0</v>
      </c>
      <c r="BF176" s="203">
        <f t="shared" si="35"/>
        <v>0</v>
      </c>
      <c r="BG176" s="203">
        <f t="shared" si="36"/>
        <v>0</v>
      </c>
      <c r="BH176" s="203">
        <f t="shared" si="37"/>
        <v>0</v>
      </c>
      <c r="BI176" s="203">
        <f t="shared" si="38"/>
        <v>0</v>
      </c>
      <c r="BJ176" s="23" t="s">
        <v>24</v>
      </c>
      <c r="BK176" s="203">
        <f t="shared" si="39"/>
        <v>0</v>
      </c>
      <c r="BL176" s="23" t="s">
        <v>226</v>
      </c>
      <c r="BM176" s="23" t="s">
        <v>1070</v>
      </c>
    </row>
    <row r="177" spans="2:65" s="1" customFormat="1" ht="31.5" customHeight="1">
      <c r="B177" s="40"/>
      <c r="C177" s="192" t="s">
        <v>557</v>
      </c>
      <c r="D177" s="192" t="s">
        <v>141</v>
      </c>
      <c r="E177" s="193" t="s">
        <v>1071</v>
      </c>
      <c r="F177" s="194" t="s">
        <v>1072</v>
      </c>
      <c r="G177" s="195" t="s">
        <v>220</v>
      </c>
      <c r="H177" s="196">
        <v>4</v>
      </c>
      <c r="I177" s="197"/>
      <c r="J177" s="198">
        <f t="shared" si="30"/>
        <v>0</v>
      </c>
      <c r="K177" s="194" t="s">
        <v>155</v>
      </c>
      <c r="L177" s="60"/>
      <c r="M177" s="199" t="s">
        <v>22</v>
      </c>
      <c r="N177" s="200" t="s">
        <v>46</v>
      </c>
      <c r="O177" s="41"/>
      <c r="P177" s="201">
        <f t="shared" si="31"/>
        <v>0</v>
      </c>
      <c r="Q177" s="201">
        <v>1.8000000000000001E-4</v>
      </c>
      <c r="R177" s="201">
        <f t="shared" si="32"/>
        <v>7.2000000000000005E-4</v>
      </c>
      <c r="S177" s="201">
        <v>0</v>
      </c>
      <c r="T177" s="202">
        <f t="shared" si="33"/>
        <v>0</v>
      </c>
      <c r="AR177" s="23" t="s">
        <v>226</v>
      </c>
      <c r="AT177" s="23" t="s">
        <v>141</v>
      </c>
      <c r="AU177" s="23" t="s">
        <v>84</v>
      </c>
      <c r="AY177" s="23" t="s">
        <v>138</v>
      </c>
      <c r="BE177" s="203">
        <f t="shared" si="34"/>
        <v>0</v>
      </c>
      <c r="BF177" s="203">
        <f t="shared" si="35"/>
        <v>0</v>
      </c>
      <c r="BG177" s="203">
        <f t="shared" si="36"/>
        <v>0</v>
      </c>
      <c r="BH177" s="203">
        <f t="shared" si="37"/>
        <v>0</v>
      </c>
      <c r="BI177" s="203">
        <f t="shared" si="38"/>
        <v>0</v>
      </c>
      <c r="BJ177" s="23" t="s">
        <v>24</v>
      </c>
      <c r="BK177" s="203">
        <f t="shared" si="39"/>
        <v>0</v>
      </c>
      <c r="BL177" s="23" t="s">
        <v>226</v>
      </c>
      <c r="BM177" s="23" t="s">
        <v>1073</v>
      </c>
    </row>
    <row r="178" spans="2:65" s="1" customFormat="1" ht="31.5" customHeight="1">
      <c r="B178" s="40"/>
      <c r="C178" s="192" t="s">
        <v>561</v>
      </c>
      <c r="D178" s="192" t="s">
        <v>141</v>
      </c>
      <c r="E178" s="193" t="s">
        <v>1074</v>
      </c>
      <c r="F178" s="194" t="s">
        <v>1075</v>
      </c>
      <c r="G178" s="195" t="s">
        <v>220</v>
      </c>
      <c r="H178" s="196">
        <v>5</v>
      </c>
      <c r="I178" s="197"/>
      <c r="J178" s="198">
        <f t="shared" si="30"/>
        <v>0</v>
      </c>
      <c r="K178" s="194" t="s">
        <v>155</v>
      </c>
      <c r="L178" s="60"/>
      <c r="M178" s="199" t="s">
        <v>22</v>
      </c>
      <c r="N178" s="200" t="s">
        <v>46</v>
      </c>
      <c r="O178" s="41"/>
      <c r="P178" s="201">
        <f t="shared" si="31"/>
        <v>0</v>
      </c>
      <c r="Q178" s="201">
        <v>2.9999999999999997E-4</v>
      </c>
      <c r="R178" s="201">
        <f t="shared" si="32"/>
        <v>1.4999999999999998E-3</v>
      </c>
      <c r="S178" s="201">
        <v>0</v>
      </c>
      <c r="T178" s="202">
        <f t="shared" si="33"/>
        <v>0</v>
      </c>
      <c r="AR178" s="23" t="s">
        <v>226</v>
      </c>
      <c r="AT178" s="23" t="s">
        <v>141</v>
      </c>
      <c r="AU178" s="23" t="s">
        <v>84</v>
      </c>
      <c r="AY178" s="23" t="s">
        <v>138</v>
      </c>
      <c r="BE178" s="203">
        <f t="shared" si="34"/>
        <v>0</v>
      </c>
      <c r="BF178" s="203">
        <f t="shared" si="35"/>
        <v>0</v>
      </c>
      <c r="BG178" s="203">
        <f t="shared" si="36"/>
        <v>0</v>
      </c>
      <c r="BH178" s="203">
        <f t="shared" si="37"/>
        <v>0</v>
      </c>
      <c r="BI178" s="203">
        <f t="shared" si="38"/>
        <v>0</v>
      </c>
      <c r="BJ178" s="23" t="s">
        <v>24</v>
      </c>
      <c r="BK178" s="203">
        <f t="shared" si="39"/>
        <v>0</v>
      </c>
      <c r="BL178" s="23" t="s">
        <v>226</v>
      </c>
      <c r="BM178" s="23" t="s">
        <v>1076</v>
      </c>
    </row>
    <row r="179" spans="2:65" s="1" customFormat="1" ht="22.5" customHeight="1">
      <c r="B179" s="40"/>
      <c r="C179" s="192" t="s">
        <v>567</v>
      </c>
      <c r="D179" s="192" t="s">
        <v>141</v>
      </c>
      <c r="E179" s="193" t="s">
        <v>1077</v>
      </c>
      <c r="F179" s="194" t="s">
        <v>1078</v>
      </c>
      <c r="G179" s="195" t="s">
        <v>410</v>
      </c>
      <c r="H179" s="196">
        <v>28</v>
      </c>
      <c r="I179" s="197"/>
      <c r="J179" s="198">
        <f t="shared" si="30"/>
        <v>0</v>
      </c>
      <c r="K179" s="194" t="s">
        <v>692</v>
      </c>
      <c r="L179" s="60"/>
      <c r="M179" s="199" t="s">
        <v>22</v>
      </c>
      <c r="N179" s="200" t="s">
        <v>46</v>
      </c>
      <c r="O179" s="41"/>
      <c r="P179" s="201">
        <f t="shared" si="31"/>
        <v>0</v>
      </c>
      <c r="Q179" s="201">
        <v>9.0000000000000006E-5</v>
      </c>
      <c r="R179" s="201">
        <f t="shared" si="32"/>
        <v>2.5200000000000001E-3</v>
      </c>
      <c r="S179" s="201">
        <v>0</v>
      </c>
      <c r="T179" s="202">
        <f t="shared" si="33"/>
        <v>0</v>
      </c>
      <c r="AR179" s="23" t="s">
        <v>226</v>
      </c>
      <c r="AT179" s="23" t="s">
        <v>141</v>
      </c>
      <c r="AU179" s="23" t="s">
        <v>84</v>
      </c>
      <c r="AY179" s="23" t="s">
        <v>138</v>
      </c>
      <c r="BE179" s="203">
        <f t="shared" si="34"/>
        <v>0</v>
      </c>
      <c r="BF179" s="203">
        <f t="shared" si="35"/>
        <v>0</v>
      </c>
      <c r="BG179" s="203">
        <f t="shared" si="36"/>
        <v>0</v>
      </c>
      <c r="BH179" s="203">
        <f t="shared" si="37"/>
        <v>0</v>
      </c>
      <c r="BI179" s="203">
        <f t="shared" si="38"/>
        <v>0</v>
      </c>
      <c r="BJ179" s="23" t="s">
        <v>24</v>
      </c>
      <c r="BK179" s="203">
        <f t="shared" si="39"/>
        <v>0</v>
      </c>
      <c r="BL179" s="23" t="s">
        <v>226</v>
      </c>
      <c r="BM179" s="23" t="s">
        <v>1079</v>
      </c>
    </row>
    <row r="180" spans="2:65" s="1" customFormat="1" ht="22.5" customHeight="1">
      <c r="B180" s="40"/>
      <c r="C180" s="245" t="s">
        <v>582</v>
      </c>
      <c r="D180" s="245" t="s">
        <v>505</v>
      </c>
      <c r="E180" s="246" t="s">
        <v>1080</v>
      </c>
      <c r="F180" s="247" t="s">
        <v>1081</v>
      </c>
      <c r="G180" s="248" t="s">
        <v>220</v>
      </c>
      <c r="H180" s="249">
        <v>25</v>
      </c>
      <c r="I180" s="250"/>
      <c r="J180" s="251">
        <f t="shared" si="30"/>
        <v>0</v>
      </c>
      <c r="K180" s="247" t="s">
        <v>692</v>
      </c>
      <c r="L180" s="252"/>
      <c r="M180" s="253" t="s">
        <v>22</v>
      </c>
      <c r="N180" s="254" t="s">
        <v>46</v>
      </c>
      <c r="O180" s="41"/>
      <c r="P180" s="201">
        <f t="shared" si="31"/>
        <v>0</v>
      </c>
      <c r="Q180" s="201">
        <v>5.0000000000000001E-4</v>
      </c>
      <c r="R180" s="201">
        <f t="shared" si="32"/>
        <v>1.2500000000000001E-2</v>
      </c>
      <c r="S180" s="201">
        <v>0</v>
      </c>
      <c r="T180" s="202">
        <f t="shared" si="33"/>
        <v>0</v>
      </c>
      <c r="AR180" s="23" t="s">
        <v>332</v>
      </c>
      <c r="AT180" s="23" t="s">
        <v>505</v>
      </c>
      <c r="AU180" s="23" t="s">
        <v>84</v>
      </c>
      <c r="AY180" s="23" t="s">
        <v>138</v>
      </c>
      <c r="BE180" s="203">
        <f t="shared" si="34"/>
        <v>0</v>
      </c>
      <c r="BF180" s="203">
        <f t="shared" si="35"/>
        <v>0</v>
      </c>
      <c r="BG180" s="203">
        <f t="shared" si="36"/>
        <v>0</v>
      </c>
      <c r="BH180" s="203">
        <f t="shared" si="37"/>
        <v>0</v>
      </c>
      <c r="BI180" s="203">
        <f t="shared" si="38"/>
        <v>0</v>
      </c>
      <c r="BJ180" s="23" t="s">
        <v>24</v>
      </c>
      <c r="BK180" s="203">
        <f t="shared" si="39"/>
        <v>0</v>
      </c>
      <c r="BL180" s="23" t="s">
        <v>226</v>
      </c>
      <c r="BM180" s="23" t="s">
        <v>1082</v>
      </c>
    </row>
    <row r="181" spans="2:65" s="1" customFormat="1" ht="22.5" customHeight="1">
      <c r="B181" s="40"/>
      <c r="C181" s="192" t="s">
        <v>587</v>
      </c>
      <c r="D181" s="192" t="s">
        <v>141</v>
      </c>
      <c r="E181" s="193" t="s">
        <v>1083</v>
      </c>
      <c r="F181" s="194" t="s">
        <v>1084</v>
      </c>
      <c r="G181" s="195" t="s">
        <v>410</v>
      </c>
      <c r="H181" s="196">
        <v>6</v>
      </c>
      <c r="I181" s="197"/>
      <c r="J181" s="198">
        <f t="shared" si="30"/>
        <v>0</v>
      </c>
      <c r="K181" s="194" t="s">
        <v>155</v>
      </c>
      <c r="L181" s="60"/>
      <c r="M181" s="199" t="s">
        <v>22</v>
      </c>
      <c r="N181" s="200" t="s">
        <v>46</v>
      </c>
      <c r="O181" s="41"/>
      <c r="P181" s="201">
        <f t="shared" si="31"/>
        <v>0</v>
      </c>
      <c r="Q181" s="201">
        <v>9.0000000000000006E-5</v>
      </c>
      <c r="R181" s="201">
        <f t="shared" si="32"/>
        <v>5.4000000000000001E-4</v>
      </c>
      <c r="S181" s="201">
        <v>0</v>
      </c>
      <c r="T181" s="202">
        <f t="shared" si="33"/>
        <v>0</v>
      </c>
      <c r="AR181" s="23" t="s">
        <v>226</v>
      </c>
      <c r="AT181" s="23" t="s">
        <v>141</v>
      </c>
      <c r="AU181" s="23" t="s">
        <v>84</v>
      </c>
      <c r="AY181" s="23" t="s">
        <v>138</v>
      </c>
      <c r="BE181" s="203">
        <f t="shared" si="34"/>
        <v>0</v>
      </c>
      <c r="BF181" s="203">
        <f t="shared" si="35"/>
        <v>0</v>
      </c>
      <c r="BG181" s="203">
        <f t="shared" si="36"/>
        <v>0</v>
      </c>
      <c r="BH181" s="203">
        <f t="shared" si="37"/>
        <v>0</v>
      </c>
      <c r="BI181" s="203">
        <f t="shared" si="38"/>
        <v>0</v>
      </c>
      <c r="BJ181" s="23" t="s">
        <v>24</v>
      </c>
      <c r="BK181" s="203">
        <f t="shared" si="39"/>
        <v>0</v>
      </c>
      <c r="BL181" s="23" t="s">
        <v>226</v>
      </c>
      <c r="BM181" s="23" t="s">
        <v>1085</v>
      </c>
    </row>
    <row r="182" spans="2:65" s="1" customFormat="1" ht="22.5" customHeight="1">
      <c r="B182" s="40"/>
      <c r="C182" s="192" t="s">
        <v>597</v>
      </c>
      <c r="D182" s="192" t="s">
        <v>141</v>
      </c>
      <c r="E182" s="193" t="s">
        <v>1086</v>
      </c>
      <c r="F182" s="194" t="s">
        <v>1087</v>
      </c>
      <c r="G182" s="195" t="s">
        <v>220</v>
      </c>
      <c r="H182" s="196">
        <v>12</v>
      </c>
      <c r="I182" s="197"/>
      <c r="J182" s="198">
        <f t="shared" si="30"/>
        <v>0</v>
      </c>
      <c r="K182" s="194" t="s">
        <v>155</v>
      </c>
      <c r="L182" s="60"/>
      <c r="M182" s="199" t="s">
        <v>22</v>
      </c>
      <c r="N182" s="200" t="s">
        <v>46</v>
      </c>
      <c r="O182" s="41"/>
      <c r="P182" s="201">
        <f t="shared" si="31"/>
        <v>0</v>
      </c>
      <c r="Q182" s="201">
        <v>3.5E-4</v>
      </c>
      <c r="R182" s="201">
        <f t="shared" si="32"/>
        <v>4.1999999999999997E-3</v>
      </c>
      <c r="S182" s="201">
        <v>0</v>
      </c>
      <c r="T182" s="202">
        <f t="shared" si="33"/>
        <v>0</v>
      </c>
      <c r="AR182" s="23" t="s">
        <v>226</v>
      </c>
      <c r="AT182" s="23" t="s">
        <v>141</v>
      </c>
      <c r="AU182" s="23" t="s">
        <v>84</v>
      </c>
      <c r="AY182" s="23" t="s">
        <v>138</v>
      </c>
      <c r="BE182" s="203">
        <f t="shared" si="34"/>
        <v>0</v>
      </c>
      <c r="BF182" s="203">
        <f t="shared" si="35"/>
        <v>0</v>
      </c>
      <c r="BG182" s="203">
        <f t="shared" si="36"/>
        <v>0</v>
      </c>
      <c r="BH182" s="203">
        <f t="shared" si="37"/>
        <v>0</v>
      </c>
      <c r="BI182" s="203">
        <f t="shared" si="38"/>
        <v>0</v>
      </c>
      <c r="BJ182" s="23" t="s">
        <v>24</v>
      </c>
      <c r="BK182" s="203">
        <f t="shared" si="39"/>
        <v>0</v>
      </c>
      <c r="BL182" s="23" t="s">
        <v>226</v>
      </c>
      <c r="BM182" s="23" t="s">
        <v>1088</v>
      </c>
    </row>
    <row r="183" spans="2:65" s="1" customFormat="1" ht="22.5" customHeight="1">
      <c r="B183" s="40"/>
      <c r="C183" s="192" t="s">
        <v>592</v>
      </c>
      <c r="D183" s="192" t="s">
        <v>141</v>
      </c>
      <c r="E183" s="193" t="s">
        <v>1089</v>
      </c>
      <c r="F183" s="194" t="s">
        <v>1090</v>
      </c>
      <c r="G183" s="195" t="s">
        <v>220</v>
      </c>
      <c r="H183" s="196">
        <v>1</v>
      </c>
      <c r="I183" s="197"/>
      <c r="J183" s="198">
        <f t="shared" si="30"/>
        <v>0</v>
      </c>
      <c r="K183" s="194" t="s">
        <v>544</v>
      </c>
      <c r="L183" s="60"/>
      <c r="M183" s="199" t="s">
        <v>22</v>
      </c>
      <c r="N183" s="200" t="s">
        <v>46</v>
      </c>
      <c r="O183" s="41"/>
      <c r="P183" s="201">
        <f t="shared" si="31"/>
        <v>0</v>
      </c>
      <c r="Q183" s="201">
        <v>5.6999999999999998E-4</v>
      </c>
      <c r="R183" s="201">
        <f t="shared" si="32"/>
        <v>5.6999999999999998E-4</v>
      </c>
      <c r="S183" s="201">
        <v>0</v>
      </c>
      <c r="T183" s="202">
        <f t="shared" si="33"/>
        <v>0</v>
      </c>
      <c r="AR183" s="23" t="s">
        <v>226</v>
      </c>
      <c r="AT183" s="23" t="s">
        <v>141</v>
      </c>
      <c r="AU183" s="23" t="s">
        <v>84</v>
      </c>
      <c r="AY183" s="23" t="s">
        <v>138</v>
      </c>
      <c r="BE183" s="203">
        <f t="shared" si="34"/>
        <v>0</v>
      </c>
      <c r="BF183" s="203">
        <f t="shared" si="35"/>
        <v>0</v>
      </c>
      <c r="BG183" s="203">
        <f t="shared" si="36"/>
        <v>0</v>
      </c>
      <c r="BH183" s="203">
        <f t="shared" si="37"/>
        <v>0</v>
      </c>
      <c r="BI183" s="203">
        <f t="shared" si="38"/>
        <v>0</v>
      </c>
      <c r="BJ183" s="23" t="s">
        <v>24</v>
      </c>
      <c r="BK183" s="203">
        <f t="shared" si="39"/>
        <v>0</v>
      </c>
      <c r="BL183" s="23" t="s">
        <v>226</v>
      </c>
      <c r="BM183" s="23" t="s">
        <v>1091</v>
      </c>
    </row>
    <row r="184" spans="2:65" s="1" customFormat="1" ht="22.5" customHeight="1">
      <c r="B184" s="40"/>
      <c r="C184" s="192" t="s">
        <v>622</v>
      </c>
      <c r="D184" s="192" t="s">
        <v>141</v>
      </c>
      <c r="E184" s="193" t="s">
        <v>1092</v>
      </c>
      <c r="F184" s="194" t="s">
        <v>1093</v>
      </c>
      <c r="G184" s="195" t="s">
        <v>220</v>
      </c>
      <c r="H184" s="196">
        <v>2</v>
      </c>
      <c r="I184" s="197"/>
      <c r="J184" s="198">
        <f t="shared" si="30"/>
        <v>0</v>
      </c>
      <c r="K184" s="194" t="s">
        <v>155</v>
      </c>
      <c r="L184" s="60"/>
      <c r="M184" s="199" t="s">
        <v>22</v>
      </c>
      <c r="N184" s="200" t="s">
        <v>46</v>
      </c>
      <c r="O184" s="41"/>
      <c r="P184" s="201">
        <f t="shared" si="31"/>
        <v>0</v>
      </c>
      <c r="Q184" s="201">
        <v>7.2000000000000005E-4</v>
      </c>
      <c r="R184" s="201">
        <f t="shared" si="32"/>
        <v>1.4400000000000001E-3</v>
      </c>
      <c r="S184" s="201">
        <v>0</v>
      </c>
      <c r="T184" s="202">
        <f t="shared" si="33"/>
        <v>0</v>
      </c>
      <c r="AR184" s="23" t="s">
        <v>226</v>
      </c>
      <c r="AT184" s="23" t="s">
        <v>141</v>
      </c>
      <c r="AU184" s="23" t="s">
        <v>84</v>
      </c>
      <c r="AY184" s="23" t="s">
        <v>138</v>
      </c>
      <c r="BE184" s="203">
        <f t="shared" si="34"/>
        <v>0</v>
      </c>
      <c r="BF184" s="203">
        <f t="shared" si="35"/>
        <v>0</v>
      </c>
      <c r="BG184" s="203">
        <f t="shared" si="36"/>
        <v>0</v>
      </c>
      <c r="BH184" s="203">
        <f t="shared" si="37"/>
        <v>0</v>
      </c>
      <c r="BI184" s="203">
        <f t="shared" si="38"/>
        <v>0</v>
      </c>
      <c r="BJ184" s="23" t="s">
        <v>24</v>
      </c>
      <c r="BK184" s="203">
        <f t="shared" si="39"/>
        <v>0</v>
      </c>
      <c r="BL184" s="23" t="s">
        <v>226</v>
      </c>
      <c r="BM184" s="23" t="s">
        <v>1094</v>
      </c>
    </row>
    <row r="185" spans="2:65" s="1" customFormat="1" ht="22.5" customHeight="1">
      <c r="B185" s="40"/>
      <c r="C185" s="192" t="s">
        <v>627</v>
      </c>
      <c r="D185" s="192" t="s">
        <v>141</v>
      </c>
      <c r="E185" s="193" t="s">
        <v>1095</v>
      </c>
      <c r="F185" s="194" t="s">
        <v>1096</v>
      </c>
      <c r="G185" s="195" t="s">
        <v>220</v>
      </c>
      <c r="H185" s="196">
        <v>2</v>
      </c>
      <c r="I185" s="197"/>
      <c r="J185" s="198">
        <f t="shared" si="30"/>
        <v>0</v>
      </c>
      <c r="K185" s="194" t="s">
        <v>155</v>
      </c>
      <c r="L185" s="60"/>
      <c r="M185" s="199" t="s">
        <v>22</v>
      </c>
      <c r="N185" s="200" t="s">
        <v>46</v>
      </c>
      <c r="O185" s="41"/>
      <c r="P185" s="201">
        <f t="shared" si="31"/>
        <v>0</v>
      </c>
      <c r="Q185" s="201">
        <v>1.32E-3</v>
      </c>
      <c r="R185" s="201">
        <f t="shared" si="32"/>
        <v>2.64E-3</v>
      </c>
      <c r="S185" s="201">
        <v>0</v>
      </c>
      <c r="T185" s="202">
        <f t="shared" si="33"/>
        <v>0</v>
      </c>
      <c r="AR185" s="23" t="s">
        <v>226</v>
      </c>
      <c r="AT185" s="23" t="s">
        <v>141</v>
      </c>
      <c r="AU185" s="23" t="s">
        <v>84</v>
      </c>
      <c r="AY185" s="23" t="s">
        <v>138</v>
      </c>
      <c r="BE185" s="203">
        <f t="shared" si="34"/>
        <v>0</v>
      </c>
      <c r="BF185" s="203">
        <f t="shared" si="35"/>
        <v>0</v>
      </c>
      <c r="BG185" s="203">
        <f t="shared" si="36"/>
        <v>0</v>
      </c>
      <c r="BH185" s="203">
        <f t="shared" si="37"/>
        <v>0</v>
      </c>
      <c r="BI185" s="203">
        <f t="shared" si="38"/>
        <v>0</v>
      </c>
      <c r="BJ185" s="23" t="s">
        <v>24</v>
      </c>
      <c r="BK185" s="203">
        <f t="shared" si="39"/>
        <v>0</v>
      </c>
      <c r="BL185" s="23" t="s">
        <v>226</v>
      </c>
      <c r="BM185" s="23" t="s">
        <v>1097</v>
      </c>
    </row>
    <row r="186" spans="2:65" s="1" customFormat="1" ht="31.5" customHeight="1">
      <c r="B186" s="40"/>
      <c r="C186" s="192" t="s">
        <v>632</v>
      </c>
      <c r="D186" s="192" t="s">
        <v>141</v>
      </c>
      <c r="E186" s="193" t="s">
        <v>1098</v>
      </c>
      <c r="F186" s="194" t="s">
        <v>1099</v>
      </c>
      <c r="G186" s="195" t="s">
        <v>220</v>
      </c>
      <c r="H186" s="196">
        <v>12</v>
      </c>
      <c r="I186" s="197"/>
      <c r="J186" s="198">
        <f t="shared" si="30"/>
        <v>0</v>
      </c>
      <c r="K186" s="194" t="s">
        <v>155</v>
      </c>
      <c r="L186" s="60"/>
      <c r="M186" s="199" t="s">
        <v>22</v>
      </c>
      <c r="N186" s="200" t="s">
        <v>46</v>
      </c>
      <c r="O186" s="41"/>
      <c r="P186" s="201">
        <f t="shared" si="31"/>
        <v>0</v>
      </c>
      <c r="Q186" s="201">
        <v>2.0000000000000002E-5</v>
      </c>
      <c r="R186" s="201">
        <f t="shared" si="32"/>
        <v>2.4000000000000003E-4</v>
      </c>
      <c r="S186" s="201">
        <v>0</v>
      </c>
      <c r="T186" s="202">
        <f t="shared" si="33"/>
        <v>0</v>
      </c>
      <c r="AR186" s="23" t="s">
        <v>226</v>
      </c>
      <c r="AT186" s="23" t="s">
        <v>141</v>
      </c>
      <c r="AU186" s="23" t="s">
        <v>84</v>
      </c>
      <c r="AY186" s="23" t="s">
        <v>138</v>
      </c>
      <c r="BE186" s="203">
        <f t="shared" si="34"/>
        <v>0</v>
      </c>
      <c r="BF186" s="203">
        <f t="shared" si="35"/>
        <v>0</v>
      </c>
      <c r="BG186" s="203">
        <f t="shared" si="36"/>
        <v>0</v>
      </c>
      <c r="BH186" s="203">
        <f t="shared" si="37"/>
        <v>0</v>
      </c>
      <c r="BI186" s="203">
        <f t="shared" si="38"/>
        <v>0</v>
      </c>
      <c r="BJ186" s="23" t="s">
        <v>24</v>
      </c>
      <c r="BK186" s="203">
        <f t="shared" si="39"/>
        <v>0</v>
      </c>
      <c r="BL186" s="23" t="s">
        <v>226</v>
      </c>
      <c r="BM186" s="23" t="s">
        <v>1100</v>
      </c>
    </row>
    <row r="187" spans="2:65" s="1" customFormat="1" ht="31.5" customHeight="1">
      <c r="B187" s="40"/>
      <c r="C187" s="192" t="s">
        <v>637</v>
      </c>
      <c r="D187" s="192" t="s">
        <v>141</v>
      </c>
      <c r="E187" s="193" t="s">
        <v>1101</v>
      </c>
      <c r="F187" s="194" t="s">
        <v>1102</v>
      </c>
      <c r="G187" s="195" t="s">
        <v>220</v>
      </c>
      <c r="H187" s="196">
        <v>1</v>
      </c>
      <c r="I187" s="197"/>
      <c r="J187" s="198">
        <f t="shared" si="30"/>
        <v>0</v>
      </c>
      <c r="K187" s="194" t="s">
        <v>155</v>
      </c>
      <c r="L187" s="60"/>
      <c r="M187" s="199" t="s">
        <v>22</v>
      </c>
      <c r="N187" s="200" t="s">
        <v>46</v>
      </c>
      <c r="O187" s="41"/>
      <c r="P187" s="201">
        <f t="shared" si="31"/>
        <v>0</v>
      </c>
      <c r="Q187" s="201">
        <v>2.0000000000000002E-5</v>
      </c>
      <c r="R187" s="201">
        <f t="shared" si="32"/>
        <v>2.0000000000000002E-5</v>
      </c>
      <c r="S187" s="201">
        <v>0</v>
      </c>
      <c r="T187" s="202">
        <f t="shared" si="33"/>
        <v>0</v>
      </c>
      <c r="AR187" s="23" t="s">
        <v>226</v>
      </c>
      <c r="AT187" s="23" t="s">
        <v>141</v>
      </c>
      <c r="AU187" s="23" t="s">
        <v>84</v>
      </c>
      <c r="AY187" s="23" t="s">
        <v>138</v>
      </c>
      <c r="BE187" s="203">
        <f t="shared" si="34"/>
        <v>0</v>
      </c>
      <c r="BF187" s="203">
        <f t="shared" si="35"/>
        <v>0</v>
      </c>
      <c r="BG187" s="203">
        <f t="shared" si="36"/>
        <v>0</v>
      </c>
      <c r="BH187" s="203">
        <f t="shared" si="37"/>
        <v>0</v>
      </c>
      <c r="BI187" s="203">
        <f t="shared" si="38"/>
        <v>0</v>
      </c>
      <c r="BJ187" s="23" t="s">
        <v>24</v>
      </c>
      <c r="BK187" s="203">
        <f t="shared" si="39"/>
        <v>0</v>
      </c>
      <c r="BL187" s="23" t="s">
        <v>226</v>
      </c>
      <c r="BM187" s="23" t="s">
        <v>1103</v>
      </c>
    </row>
    <row r="188" spans="2:65" s="1" customFormat="1" ht="31.5" customHeight="1">
      <c r="B188" s="40"/>
      <c r="C188" s="192" t="s">
        <v>642</v>
      </c>
      <c r="D188" s="192" t="s">
        <v>141</v>
      </c>
      <c r="E188" s="193" t="s">
        <v>1104</v>
      </c>
      <c r="F188" s="194" t="s">
        <v>1105</v>
      </c>
      <c r="G188" s="195" t="s">
        <v>220</v>
      </c>
      <c r="H188" s="196">
        <v>2</v>
      </c>
      <c r="I188" s="197"/>
      <c r="J188" s="198">
        <f t="shared" si="30"/>
        <v>0</v>
      </c>
      <c r="K188" s="194" t="s">
        <v>155</v>
      </c>
      <c r="L188" s="60"/>
      <c r="M188" s="199" t="s">
        <v>22</v>
      </c>
      <c r="N188" s="200" t="s">
        <v>46</v>
      </c>
      <c r="O188" s="41"/>
      <c r="P188" s="201">
        <f t="shared" si="31"/>
        <v>0</v>
      </c>
      <c r="Q188" s="201">
        <v>2.0000000000000002E-5</v>
      </c>
      <c r="R188" s="201">
        <f t="shared" si="32"/>
        <v>4.0000000000000003E-5</v>
      </c>
      <c r="S188" s="201">
        <v>0</v>
      </c>
      <c r="T188" s="202">
        <f t="shared" si="33"/>
        <v>0</v>
      </c>
      <c r="AR188" s="23" t="s">
        <v>226</v>
      </c>
      <c r="AT188" s="23" t="s">
        <v>141</v>
      </c>
      <c r="AU188" s="23" t="s">
        <v>84</v>
      </c>
      <c r="AY188" s="23" t="s">
        <v>138</v>
      </c>
      <c r="BE188" s="203">
        <f t="shared" si="34"/>
        <v>0</v>
      </c>
      <c r="BF188" s="203">
        <f t="shared" si="35"/>
        <v>0</v>
      </c>
      <c r="BG188" s="203">
        <f t="shared" si="36"/>
        <v>0</v>
      </c>
      <c r="BH188" s="203">
        <f t="shared" si="37"/>
        <v>0</v>
      </c>
      <c r="BI188" s="203">
        <f t="shared" si="38"/>
        <v>0</v>
      </c>
      <c r="BJ188" s="23" t="s">
        <v>24</v>
      </c>
      <c r="BK188" s="203">
        <f t="shared" si="39"/>
        <v>0</v>
      </c>
      <c r="BL188" s="23" t="s">
        <v>226</v>
      </c>
      <c r="BM188" s="23" t="s">
        <v>1106</v>
      </c>
    </row>
    <row r="189" spans="2:65" s="1" customFormat="1" ht="31.5" customHeight="1">
      <c r="B189" s="40"/>
      <c r="C189" s="192" t="s">
        <v>646</v>
      </c>
      <c r="D189" s="192" t="s">
        <v>141</v>
      </c>
      <c r="E189" s="193" t="s">
        <v>1107</v>
      </c>
      <c r="F189" s="194" t="s">
        <v>1108</v>
      </c>
      <c r="G189" s="195" t="s">
        <v>220</v>
      </c>
      <c r="H189" s="196">
        <v>2</v>
      </c>
      <c r="I189" s="197"/>
      <c r="J189" s="198">
        <f t="shared" si="30"/>
        <v>0</v>
      </c>
      <c r="K189" s="194" t="s">
        <v>155</v>
      </c>
      <c r="L189" s="60"/>
      <c r="M189" s="199" t="s">
        <v>22</v>
      </c>
      <c r="N189" s="200" t="s">
        <v>46</v>
      </c>
      <c r="O189" s="41"/>
      <c r="P189" s="201">
        <f t="shared" si="31"/>
        <v>0</v>
      </c>
      <c r="Q189" s="201">
        <v>2.0000000000000002E-5</v>
      </c>
      <c r="R189" s="201">
        <f t="shared" si="32"/>
        <v>4.0000000000000003E-5</v>
      </c>
      <c r="S189" s="201">
        <v>0</v>
      </c>
      <c r="T189" s="202">
        <f t="shared" si="33"/>
        <v>0</v>
      </c>
      <c r="AR189" s="23" t="s">
        <v>226</v>
      </c>
      <c r="AT189" s="23" t="s">
        <v>141</v>
      </c>
      <c r="AU189" s="23" t="s">
        <v>84</v>
      </c>
      <c r="AY189" s="23" t="s">
        <v>138</v>
      </c>
      <c r="BE189" s="203">
        <f t="shared" si="34"/>
        <v>0</v>
      </c>
      <c r="BF189" s="203">
        <f t="shared" si="35"/>
        <v>0</v>
      </c>
      <c r="BG189" s="203">
        <f t="shared" si="36"/>
        <v>0</v>
      </c>
      <c r="BH189" s="203">
        <f t="shared" si="37"/>
        <v>0</v>
      </c>
      <c r="BI189" s="203">
        <f t="shared" si="38"/>
        <v>0</v>
      </c>
      <c r="BJ189" s="23" t="s">
        <v>24</v>
      </c>
      <c r="BK189" s="203">
        <f t="shared" si="39"/>
        <v>0</v>
      </c>
      <c r="BL189" s="23" t="s">
        <v>226</v>
      </c>
      <c r="BM189" s="23" t="s">
        <v>1109</v>
      </c>
    </row>
    <row r="190" spans="2:65" s="1" customFormat="1" ht="31.5" customHeight="1">
      <c r="B190" s="40"/>
      <c r="C190" s="192" t="s">
        <v>652</v>
      </c>
      <c r="D190" s="192" t="s">
        <v>141</v>
      </c>
      <c r="E190" s="193" t="s">
        <v>1110</v>
      </c>
      <c r="F190" s="194" t="s">
        <v>1111</v>
      </c>
      <c r="G190" s="195" t="s">
        <v>292</v>
      </c>
      <c r="H190" s="196">
        <v>200</v>
      </c>
      <c r="I190" s="197"/>
      <c r="J190" s="198">
        <f t="shared" si="30"/>
        <v>0</v>
      </c>
      <c r="K190" s="194" t="s">
        <v>155</v>
      </c>
      <c r="L190" s="60"/>
      <c r="M190" s="199" t="s">
        <v>22</v>
      </c>
      <c r="N190" s="200" t="s">
        <v>46</v>
      </c>
      <c r="O190" s="41"/>
      <c r="P190" s="201">
        <f t="shared" si="31"/>
        <v>0</v>
      </c>
      <c r="Q190" s="201">
        <v>1.9000000000000001E-4</v>
      </c>
      <c r="R190" s="201">
        <f t="shared" si="32"/>
        <v>3.7999999999999999E-2</v>
      </c>
      <c r="S190" s="201">
        <v>0</v>
      </c>
      <c r="T190" s="202">
        <f t="shared" si="33"/>
        <v>0</v>
      </c>
      <c r="AR190" s="23" t="s">
        <v>226</v>
      </c>
      <c r="AT190" s="23" t="s">
        <v>141</v>
      </c>
      <c r="AU190" s="23" t="s">
        <v>84</v>
      </c>
      <c r="AY190" s="23" t="s">
        <v>138</v>
      </c>
      <c r="BE190" s="203">
        <f t="shared" si="34"/>
        <v>0</v>
      </c>
      <c r="BF190" s="203">
        <f t="shared" si="35"/>
        <v>0</v>
      </c>
      <c r="BG190" s="203">
        <f t="shared" si="36"/>
        <v>0</v>
      </c>
      <c r="BH190" s="203">
        <f t="shared" si="37"/>
        <v>0</v>
      </c>
      <c r="BI190" s="203">
        <f t="shared" si="38"/>
        <v>0</v>
      </c>
      <c r="BJ190" s="23" t="s">
        <v>24</v>
      </c>
      <c r="BK190" s="203">
        <f t="shared" si="39"/>
        <v>0</v>
      </c>
      <c r="BL190" s="23" t="s">
        <v>226</v>
      </c>
      <c r="BM190" s="23" t="s">
        <v>1112</v>
      </c>
    </row>
    <row r="191" spans="2:65" s="1" customFormat="1" ht="31.5" customHeight="1">
      <c r="B191" s="40"/>
      <c r="C191" s="192" t="s">
        <v>659</v>
      </c>
      <c r="D191" s="192" t="s">
        <v>141</v>
      </c>
      <c r="E191" s="193" t="s">
        <v>1113</v>
      </c>
      <c r="F191" s="194" t="s">
        <v>1114</v>
      </c>
      <c r="G191" s="195" t="s">
        <v>292</v>
      </c>
      <c r="H191" s="196">
        <v>200</v>
      </c>
      <c r="I191" s="197"/>
      <c r="J191" s="198">
        <f t="shared" si="30"/>
        <v>0</v>
      </c>
      <c r="K191" s="194" t="s">
        <v>155</v>
      </c>
      <c r="L191" s="60"/>
      <c r="M191" s="199" t="s">
        <v>22</v>
      </c>
      <c r="N191" s="200" t="s">
        <v>46</v>
      </c>
      <c r="O191" s="41"/>
      <c r="P191" s="201">
        <f t="shared" si="31"/>
        <v>0</v>
      </c>
      <c r="Q191" s="201">
        <v>1.0000000000000001E-5</v>
      </c>
      <c r="R191" s="201">
        <f t="shared" si="32"/>
        <v>2E-3</v>
      </c>
      <c r="S191" s="201">
        <v>0</v>
      </c>
      <c r="T191" s="202">
        <f t="shared" si="33"/>
        <v>0</v>
      </c>
      <c r="AR191" s="23" t="s">
        <v>226</v>
      </c>
      <c r="AT191" s="23" t="s">
        <v>141</v>
      </c>
      <c r="AU191" s="23" t="s">
        <v>84</v>
      </c>
      <c r="AY191" s="23" t="s">
        <v>138</v>
      </c>
      <c r="BE191" s="203">
        <f t="shared" si="34"/>
        <v>0</v>
      </c>
      <c r="BF191" s="203">
        <f t="shared" si="35"/>
        <v>0</v>
      </c>
      <c r="BG191" s="203">
        <f t="shared" si="36"/>
        <v>0</v>
      </c>
      <c r="BH191" s="203">
        <f t="shared" si="37"/>
        <v>0</v>
      </c>
      <c r="BI191" s="203">
        <f t="shared" si="38"/>
        <v>0</v>
      </c>
      <c r="BJ191" s="23" t="s">
        <v>24</v>
      </c>
      <c r="BK191" s="203">
        <f t="shared" si="39"/>
        <v>0</v>
      </c>
      <c r="BL191" s="23" t="s">
        <v>226</v>
      </c>
      <c r="BM191" s="23" t="s">
        <v>1115</v>
      </c>
    </row>
    <row r="192" spans="2:65" s="1" customFormat="1" ht="31.5" customHeight="1">
      <c r="B192" s="40"/>
      <c r="C192" s="192" t="s">
        <v>663</v>
      </c>
      <c r="D192" s="192" t="s">
        <v>141</v>
      </c>
      <c r="E192" s="193" t="s">
        <v>1116</v>
      </c>
      <c r="F192" s="194" t="s">
        <v>1117</v>
      </c>
      <c r="G192" s="195" t="s">
        <v>924</v>
      </c>
      <c r="H192" s="263"/>
      <c r="I192" s="197"/>
      <c r="J192" s="198">
        <f t="shared" si="30"/>
        <v>0</v>
      </c>
      <c r="K192" s="194" t="s">
        <v>155</v>
      </c>
      <c r="L192" s="60"/>
      <c r="M192" s="199" t="s">
        <v>22</v>
      </c>
      <c r="N192" s="200" t="s">
        <v>46</v>
      </c>
      <c r="O192" s="41"/>
      <c r="P192" s="201">
        <f t="shared" si="31"/>
        <v>0</v>
      </c>
      <c r="Q192" s="201">
        <v>0</v>
      </c>
      <c r="R192" s="201">
        <f t="shared" si="32"/>
        <v>0</v>
      </c>
      <c r="S192" s="201">
        <v>0</v>
      </c>
      <c r="T192" s="202">
        <f t="shared" si="33"/>
        <v>0</v>
      </c>
      <c r="AR192" s="23" t="s">
        <v>226</v>
      </c>
      <c r="AT192" s="23" t="s">
        <v>141</v>
      </c>
      <c r="AU192" s="23" t="s">
        <v>84</v>
      </c>
      <c r="AY192" s="23" t="s">
        <v>138</v>
      </c>
      <c r="BE192" s="203">
        <f t="shared" si="34"/>
        <v>0</v>
      </c>
      <c r="BF192" s="203">
        <f t="shared" si="35"/>
        <v>0</v>
      </c>
      <c r="BG192" s="203">
        <f t="shared" si="36"/>
        <v>0</v>
      </c>
      <c r="BH192" s="203">
        <f t="shared" si="37"/>
        <v>0</v>
      </c>
      <c r="BI192" s="203">
        <f t="shared" si="38"/>
        <v>0</v>
      </c>
      <c r="BJ192" s="23" t="s">
        <v>24</v>
      </c>
      <c r="BK192" s="203">
        <f t="shared" si="39"/>
        <v>0</v>
      </c>
      <c r="BL192" s="23" t="s">
        <v>226</v>
      </c>
      <c r="BM192" s="23" t="s">
        <v>1118</v>
      </c>
    </row>
    <row r="193" spans="2:65" s="10" customFormat="1" ht="29.85" customHeight="1">
      <c r="B193" s="175"/>
      <c r="C193" s="176"/>
      <c r="D193" s="189" t="s">
        <v>74</v>
      </c>
      <c r="E193" s="190" t="s">
        <v>1119</v>
      </c>
      <c r="F193" s="190" t="s">
        <v>1120</v>
      </c>
      <c r="G193" s="176"/>
      <c r="H193" s="176"/>
      <c r="I193" s="179"/>
      <c r="J193" s="191">
        <f>BK193</f>
        <v>0</v>
      </c>
      <c r="K193" s="176"/>
      <c r="L193" s="181"/>
      <c r="M193" s="182"/>
      <c r="N193" s="183"/>
      <c r="O193" s="183"/>
      <c r="P193" s="184">
        <f>SUM(P194:P195)</f>
        <v>0</v>
      </c>
      <c r="Q193" s="183"/>
      <c r="R193" s="184">
        <f>SUM(R194:R195)</f>
        <v>0</v>
      </c>
      <c r="S193" s="183"/>
      <c r="T193" s="185">
        <f>SUM(T194:T195)</f>
        <v>0.183</v>
      </c>
      <c r="AR193" s="186" t="s">
        <v>84</v>
      </c>
      <c r="AT193" s="187" t="s">
        <v>74</v>
      </c>
      <c r="AU193" s="187" t="s">
        <v>24</v>
      </c>
      <c r="AY193" s="186" t="s">
        <v>138</v>
      </c>
      <c r="BK193" s="188">
        <f>SUM(BK194:BK195)</f>
        <v>0</v>
      </c>
    </row>
    <row r="194" spans="2:65" s="1" customFormat="1" ht="22.5" customHeight="1">
      <c r="B194" s="40"/>
      <c r="C194" s="192" t="s">
        <v>1121</v>
      </c>
      <c r="D194" s="192" t="s">
        <v>141</v>
      </c>
      <c r="E194" s="193" t="s">
        <v>1122</v>
      </c>
      <c r="F194" s="194" t="s">
        <v>1123</v>
      </c>
      <c r="G194" s="195" t="s">
        <v>410</v>
      </c>
      <c r="H194" s="196">
        <v>1</v>
      </c>
      <c r="I194" s="197"/>
      <c r="J194" s="198">
        <f>ROUND(I194*H194,2)</f>
        <v>0</v>
      </c>
      <c r="K194" s="194" t="s">
        <v>155</v>
      </c>
      <c r="L194" s="60"/>
      <c r="M194" s="199" t="s">
        <v>22</v>
      </c>
      <c r="N194" s="200" t="s">
        <v>46</v>
      </c>
      <c r="O194" s="41"/>
      <c r="P194" s="201">
        <f>O194*H194</f>
        <v>0</v>
      </c>
      <c r="Q194" s="201">
        <v>0</v>
      </c>
      <c r="R194" s="201">
        <f>Q194*H194</f>
        <v>0</v>
      </c>
      <c r="S194" s="201">
        <v>0.183</v>
      </c>
      <c r="T194" s="202">
        <f>S194*H194</f>
        <v>0.183</v>
      </c>
      <c r="AR194" s="23" t="s">
        <v>226</v>
      </c>
      <c r="AT194" s="23" t="s">
        <v>141</v>
      </c>
      <c r="AU194" s="23" t="s">
        <v>84</v>
      </c>
      <c r="AY194" s="23" t="s">
        <v>138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3" t="s">
        <v>24</v>
      </c>
      <c r="BK194" s="203">
        <f>ROUND(I194*H194,2)</f>
        <v>0</v>
      </c>
      <c r="BL194" s="23" t="s">
        <v>226</v>
      </c>
      <c r="BM194" s="23" t="s">
        <v>1124</v>
      </c>
    </row>
    <row r="195" spans="2:65" s="1" customFormat="1" ht="31.5" customHeight="1">
      <c r="B195" s="40"/>
      <c r="C195" s="192" t="s">
        <v>1125</v>
      </c>
      <c r="D195" s="192" t="s">
        <v>141</v>
      </c>
      <c r="E195" s="193" t="s">
        <v>1126</v>
      </c>
      <c r="F195" s="194" t="s">
        <v>1127</v>
      </c>
      <c r="G195" s="195" t="s">
        <v>365</v>
      </c>
      <c r="H195" s="196">
        <v>0.183</v>
      </c>
      <c r="I195" s="197"/>
      <c r="J195" s="198">
        <f>ROUND(I195*H195,2)</f>
        <v>0</v>
      </c>
      <c r="K195" s="194" t="s">
        <v>155</v>
      </c>
      <c r="L195" s="60"/>
      <c r="M195" s="199" t="s">
        <v>22</v>
      </c>
      <c r="N195" s="200" t="s">
        <v>46</v>
      </c>
      <c r="O195" s="41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23" t="s">
        <v>226</v>
      </c>
      <c r="AT195" s="23" t="s">
        <v>141</v>
      </c>
      <c r="AU195" s="23" t="s">
        <v>84</v>
      </c>
      <c r="AY195" s="23" t="s">
        <v>138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3" t="s">
        <v>24</v>
      </c>
      <c r="BK195" s="203">
        <f>ROUND(I195*H195,2)</f>
        <v>0</v>
      </c>
      <c r="BL195" s="23" t="s">
        <v>226</v>
      </c>
      <c r="BM195" s="23" t="s">
        <v>1128</v>
      </c>
    </row>
    <row r="196" spans="2:65" s="10" customFormat="1" ht="29.85" customHeight="1">
      <c r="B196" s="175"/>
      <c r="C196" s="176"/>
      <c r="D196" s="189" t="s">
        <v>74</v>
      </c>
      <c r="E196" s="190" t="s">
        <v>405</v>
      </c>
      <c r="F196" s="190" t="s">
        <v>406</v>
      </c>
      <c r="G196" s="176"/>
      <c r="H196" s="176"/>
      <c r="I196" s="179"/>
      <c r="J196" s="191">
        <f>BK196</f>
        <v>0</v>
      </c>
      <c r="K196" s="176"/>
      <c r="L196" s="181"/>
      <c r="M196" s="182"/>
      <c r="N196" s="183"/>
      <c r="O196" s="183"/>
      <c r="P196" s="184">
        <f>SUM(P197:P229)</f>
        <v>0</v>
      </c>
      <c r="Q196" s="183"/>
      <c r="R196" s="184">
        <f>SUM(R197:R229)</f>
        <v>0.64554000000000011</v>
      </c>
      <c r="S196" s="183"/>
      <c r="T196" s="185">
        <f>SUM(T197:T229)</f>
        <v>0.65878999999999999</v>
      </c>
      <c r="AR196" s="186" t="s">
        <v>84</v>
      </c>
      <c r="AT196" s="187" t="s">
        <v>74</v>
      </c>
      <c r="AU196" s="187" t="s">
        <v>24</v>
      </c>
      <c r="AY196" s="186" t="s">
        <v>138</v>
      </c>
      <c r="BK196" s="188">
        <f>SUM(BK197:BK229)</f>
        <v>0</v>
      </c>
    </row>
    <row r="197" spans="2:65" s="1" customFormat="1" ht="22.5" customHeight="1">
      <c r="B197" s="40"/>
      <c r="C197" s="192" t="s">
        <v>182</v>
      </c>
      <c r="D197" s="192" t="s">
        <v>141</v>
      </c>
      <c r="E197" s="193" t="s">
        <v>1129</v>
      </c>
      <c r="F197" s="194" t="s">
        <v>1130</v>
      </c>
      <c r="G197" s="195" t="s">
        <v>410</v>
      </c>
      <c r="H197" s="196">
        <v>11</v>
      </c>
      <c r="I197" s="197"/>
      <c r="J197" s="198">
        <f t="shared" ref="J197:J229" si="40">ROUND(I197*H197,2)</f>
        <v>0</v>
      </c>
      <c r="K197" s="194" t="s">
        <v>155</v>
      </c>
      <c r="L197" s="60"/>
      <c r="M197" s="199" t="s">
        <v>22</v>
      </c>
      <c r="N197" s="200" t="s">
        <v>46</v>
      </c>
      <c r="O197" s="41"/>
      <c r="P197" s="201">
        <f t="shared" ref="P197:P229" si="41">O197*H197</f>
        <v>0</v>
      </c>
      <c r="Q197" s="201">
        <v>0</v>
      </c>
      <c r="R197" s="201">
        <f t="shared" ref="R197:R229" si="42">Q197*H197</f>
        <v>0</v>
      </c>
      <c r="S197" s="201">
        <v>1.933E-2</v>
      </c>
      <c r="T197" s="202">
        <f t="shared" ref="T197:T229" si="43">S197*H197</f>
        <v>0.21262999999999999</v>
      </c>
      <c r="AR197" s="23" t="s">
        <v>226</v>
      </c>
      <c r="AT197" s="23" t="s">
        <v>141</v>
      </c>
      <c r="AU197" s="23" t="s">
        <v>84</v>
      </c>
      <c r="AY197" s="23" t="s">
        <v>138</v>
      </c>
      <c r="BE197" s="203">
        <f t="shared" ref="BE197:BE229" si="44">IF(N197="základní",J197,0)</f>
        <v>0</v>
      </c>
      <c r="BF197" s="203">
        <f t="shared" ref="BF197:BF229" si="45">IF(N197="snížená",J197,0)</f>
        <v>0</v>
      </c>
      <c r="BG197" s="203">
        <f t="shared" ref="BG197:BG229" si="46">IF(N197="zákl. přenesená",J197,0)</f>
        <v>0</v>
      </c>
      <c r="BH197" s="203">
        <f t="shared" ref="BH197:BH229" si="47">IF(N197="sníž. přenesená",J197,0)</f>
        <v>0</v>
      </c>
      <c r="BI197" s="203">
        <f t="shared" ref="BI197:BI229" si="48">IF(N197="nulová",J197,0)</f>
        <v>0</v>
      </c>
      <c r="BJ197" s="23" t="s">
        <v>24</v>
      </c>
      <c r="BK197" s="203">
        <f t="shared" ref="BK197:BK229" si="49">ROUND(I197*H197,2)</f>
        <v>0</v>
      </c>
      <c r="BL197" s="23" t="s">
        <v>226</v>
      </c>
      <c r="BM197" s="23" t="s">
        <v>1131</v>
      </c>
    </row>
    <row r="198" spans="2:65" s="1" customFormat="1" ht="22.5" customHeight="1">
      <c r="B198" s="40"/>
      <c r="C198" s="192" t="s">
        <v>193</v>
      </c>
      <c r="D198" s="192" t="s">
        <v>141</v>
      </c>
      <c r="E198" s="193" t="s">
        <v>1132</v>
      </c>
      <c r="F198" s="194" t="s">
        <v>1133</v>
      </c>
      <c r="G198" s="195" t="s">
        <v>410</v>
      </c>
      <c r="H198" s="196">
        <v>4</v>
      </c>
      <c r="I198" s="197"/>
      <c r="J198" s="198">
        <f t="shared" si="40"/>
        <v>0</v>
      </c>
      <c r="K198" s="194" t="s">
        <v>155</v>
      </c>
      <c r="L198" s="60"/>
      <c r="M198" s="199" t="s">
        <v>22</v>
      </c>
      <c r="N198" s="200" t="s">
        <v>46</v>
      </c>
      <c r="O198" s="41"/>
      <c r="P198" s="201">
        <f t="shared" si="41"/>
        <v>0</v>
      </c>
      <c r="Q198" s="201">
        <v>0</v>
      </c>
      <c r="R198" s="201">
        <f t="shared" si="42"/>
        <v>0</v>
      </c>
      <c r="S198" s="201">
        <v>1.72E-2</v>
      </c>
      <c r="T198" s="202">
        <f t="shared" si="43"/>
        <v>6.88E-2</v>
      </c>
      <c r="AR198" s="23" t="s">
        <v>226</v>
      </c>
      <c r="AT198" s="23" t="s">
        <v>141</v>
      </c>
      <c r="AU198" s="23" t="s">
        <v>84</v>
      </c>
      <c r="AY198" s="23" t="s">
        <v>138</v>
      </c>
      <c r="BE198" s="203">
        <f t="shared" si="44"/>
        <v>0</v>
      </c>
      <c r="BF198" s="203">
        <f t="shared" si="45"/>
        <v>0</v>
      </c>
      <c r="BG198" s="203">
        <f t="shared" si="46"/>
        <v>0</v>
      </c>
      <c r="BH198" s="203">
        <f t="shared" si="47"/>
        <v>0</v>
      </c>
      <c r="BI198" s="203">
        <f t="shared" si="48"/>
        <v>0</v>
      </c>
      <c r="BJ198" s="23" t="s">
        <v>24</v>
      </c>
      <c r="BK198" s="203">
        <f t="shared" si="49"/>
        <v>0</v>
      </c>
      <c r="BL198" s="23" t="s">
        <v>226</v>
      </c>
      <c r="BM198" s="23" t="s">
        <v>1134</v>
      </c>
    </row>
    <row r="199" spans="2:65" s="1" customFormat="1" ht="22.5" customHeight="1">
      <c r="B199" s="40"/>
      <c r="C199" s="192" t="s">
        <v>162</v>
      </c>
      <c r="D199" s="192" t="s">
        <v>141</v>
      </c>
      <c r="E199" s="193" t="s">
        <v>1135</v>
      </c>
      <c r="F199" s="194" t="s">
        <v>1136</v>
      </c>
      <c r="G199" s="195" t="s">
        <v>410</v>
      </c>
      <c r="H199" s="196">
        <v>13</v>
      </c>
      <c r="I199" s="197"/>
      <c r="J199" s="198">
        <f t="shared" si="40"/>
        <v>0</v>
      </c>
      <c r="K199" s="194" t="s">
        <v>155</v>
      </c>
      <c r="L199" s="60"/>
      <c r="M199" s="199" t="s">
        <v>22</v>
      </c>
      <c r="N199" s="200" t="s">
        <v>46</v>
      </c>
      <c r="O199" s="41"/>
      <c r="P199" s="201">
        <f t="shared" si="41"/>
        <v>0</v>
      </c>
      <c r="Q199" s="201">
        <v>0</v>
      </c>
      <c r="R199" s="201">
        <f t="shared" si="42"/>
        <v>0</v>
      </c>
      <c r="S199" s="201">
        <v>1.9460000000000002E-2</v>
      </c>
      <c r="T199" s="202">
        <f t="shared" si="43"/>
        <v>0.25298000000000004</v>
      </c>
      <c r="AR199" s="23" t="s">
        <v>226</v>
      </c>
      <c r="AT199" s="23" t="s">
        <v>141</v>
      </c>
      <c r="AU199" s="23" t="s">
        <v>84</v>
      </c>
      <c r="AY199" s="23" t="s">
        <v>138</v>
      </c>
      <c r="BE199" s="203">
        <f t="shared" si="44"/>
        <v>0</v>
      </c>
      <c r="BF199" s="203">
        <f t="shared" si="45"/>
        <v>0</v>
      </c>
      <c r="BG199" s="203">
        <f t="shared" si="46"/>
        <v>0</v>
      </c>
      <c r="BH199" s="203">
        <f t="shared" si="47"/>
        <v>0</v>
      </c>
      <c r="BI199" s="203">
        <f t="shared" si="48"/>
        <v>0</v>
      </c>
      <c r="BJ199" s="23" t="s">
        <v>24</v>
      </c>
      <c r="BK199" s="203">
        <f t="shared" si="49"/>
        <v>0</v>
      </c>
      <c r="BL199" s="23" t="s">
        <v>226</v>
      </c>
      <c r="BM199" s="23" t="s">
        <v>1137</v>
      </c>
    </row>
    <row r="200" spans="2:65" s="1" customFormat="1" ht="31.5" customHeight="1">
      <c r="B200" s="40"/>
      <c r="C200" s="192" t="s">
        <v>189</v>
      </c>
      <c r="D200" s="192" t="s">
        <v>141</v>
      </c>
      <c r="E200" s="193" t="s">
        <v>1138</v>
      </c>
      <c r="F200" s="194" t="s">
        <v>1139</v>
      </c>
      <c r="G200" s="195" t="s">
        <v>410</v>
      </c>
      <c r="H200" s="196">
        <v>3</v>
      </c>
      <c r="I200" s="197"/>
      <c r="J200" s="198">
        <f t="shared" si="40"/>
        <v>0</v>
      </c>
      <c r="K200" s="194" t="s">
        <v>155</v>
      </c>
      <c r="L200" s="60"/>
      <c r="M200" s="199" t="s">
        <v>22</v>
      </c>
      <c r="N200" s="200" t="s">
        <v>46</v>
      </c>
      <c r="O200" s="41"/>
      <c r="P200" s="201">
        <f t="shared" si="41"/>
        <v>0</v>
      </c>
      <c r="Q200" s="201">
        <v>0</v>
      </c>
      <c r="R200" s="201">
        <f t="shared" si="42"/>
        <v>0</v>
      </c>
      <c r="S200" s="201">
        <v>3.4700000000000002E-2</v>
      </c>
      <c r="T200" s="202">
        <f t="shared" si="43"/>
        <v>0.1041</v>
      </c>
      <c r="AR200" s="23" t="s">
        <v>226</v>
      </c>
      <c r="AT200" s="23" t="s">
        <v>141</v>
      </c>
      <c r="AU200" s="23" t="s">
        <v>84</v>
      </c>
      <c r="AY200" s="23" t="s">
        <v>138</v>
      </c>
      <c r="BE200" s="203">
        <f t="shared" si="44"/>
        <v>0</v>
      </c>
      <c r="BF200" s="203">
        <f t="shared" si="45"/>
        <v>0</v>
      </c>
      <c r="BG200" s="203">
        <f t="shared" si="46"/>
        <v>0</v>
      </c>
      <c r="BH200" s="203">
        <f t="shared" si="47"/>
        <v>0</v>
      </c>
      <c r="BI200" s="203">
        <f t="shared" si="48"/>
        <v>0</v>
      </c>
      <c r="BJ200" s="23" t="s">
        <v>24</v>
      </c>
      <c r="BK200" s="203">
        <f t="shared" si="49"/>
        <v>0</v>
      </c>
      <c r="BL200" s="23" t="s">
        <v>226</v>
      </c>
      <c r="BM200" s="23" t="s">
        <v>1140</v>
      </c>
    </row>
    <row r="201" spans="2:65" s="1" customFormat="1" ht="22.5" customHeight="1">
      <c r="B201" s="40"/>
      <c r="C201" s="192" t="s">
        <v>201</v>
      </c>
      <c r="D201" s="192" t="s">
        <v>141</v>
      </c>
      <c r="E201" s="193" t="s">
        <v>1141</v>
      </c>
      <c r="F201" s="194" t="s">
        <v>1142</v>
      </c>
      <c r="G201" s="195" t="s">
        <v>410</v>
      </c>
      <c r="H201" s="196">
        <v>13</v>
      </c>
      <c r="I201" s="197"/>
      <c r="J201" s="198">
        <f t="shared" si="40"/>
        <v>0</v>
      </c>
      <c r="K201" s="194" t="s">
        <v>155</v>
      </c>
      <c r="L201" s="60"/>
      <c r="M201" s="199" t="s">
        <v>22</v>
      </c>
      <c r="N201" s="200" t="s">
        <v>46</v>
      </c>
      <c r="O201" s="41"/>
      <c r="P201" s="201">
        <f t="shared" si="41"/>
        <v>0</v>
      </c>
      <c r="Q201" s="201">
        <v>0</v>
      </c>
      <c r="R201" s="201">
        <f t="shared" si="42"/>
        <v>0</v>
      </c>
      <c r="S201" s="201">
        <v>1.56E-3</v>
      </c>
      <c r="T201" s="202">
        <f t="shared" si="43"/>
        <v>2.0279999999999999E-2</v>
      </c>
      <c r="AR201" s="23" t="s">
        <v>226</v>
      </c>
      <c r="AT201" s="23" t="s">
        <v>141</v>
      </c>
      <c r="AU201" s="23" t="s">
        <v>84</v>
      </c>
      <c r="AY201" s="23" t="s">
        <v>138</v>
      </c>
      <c r="BE201" s="203">
        <f t="shared" si="44"/>
        <v>0</v>
      </c>
      <c r="BF201" s="203">
        <f t="shared" si="45"/>
        <v>0</v>
      </c>
      <c r="BG201" s="203">
        <f t="shared" si="46"/>
        <v>0</v>
      </c>
      <c r="BH201" s="203">
        <f t="shared" si="47"/>
        <v>0</v>
      </c>
      <c r="BI201" s="203">
        <f t="shared" si="48"/>
        <v>0</v>
      </c>
      <c r="BJ201" s="23" t="s">
        <v>24</v>
      </c>
      <c r="BK201" s="203">
        <f t="shared" si="49"/>
        <v>0</v>
      </c>
      <c r="BL201" s="23" t="s">
        <v>226</v>
      </c>
      <c r="BM201" s="23" t="s">
        <v>1143</v>
      </c>
    </row>
    <row r="202" spans="2:65" s="1" customFormat="1" ht="31.5" customHeight="1">
      <c r="B202" s="40"/>
      <c r="C202" s="192" t="s">
        <v>206</v>
      </c>
      <c r="D202" s="192" t="s">
        <v>141</v>
      </c>
      <c r="E202" s="193" t="s">
        <v>1144</v>
      </c>
      <c r="F202" s="194" t="s">
        <v>1145</v>
      </c>
      <c r="G202" s="195" t="s">
        <v>365</v>
      </c>
      <c r="H202" s="196">
        <v>0.65900000000000003</v>
      </c>
      <c r="I202" s="197"/>
      <c r="J202" s="198">
        <f t="shared" si="40"/>
        <v>0</v>
      </c>
      <c r="K202" s="194" t="s">
        <v>155</v>
      </c>
      <c r="L202" s="60"/>
      <c r="M202" s="199" t="s">
        <v>22</v>
      </c>
      <c r="N202" s="200" t="s">
        <v>46</v>
      </c>
      <c r="O202" s="41"/>
      <c r="P202" s="201">
        <f t="shared" si="41"/>
        <v>0</v>
      </c>
      <c r="Q202" s="201">
        <v>0</v>
      </c>
      <c r="R202" s="201">
        <f t="shared" si="42"/>
        <v>0</v>
      </c>
      <c r="S202" s="201">
        <v>0</v>
      </c>
      <c r="T202" s="202">
        <f t="shared" si="43"/>
        <v>0</v>
      </c>
      <c r="AR202" s="23" t="s">
        <v>226</v>
      </c>
      <c r="AT202" s="23" t="s">
        <v>141</v>
      </c>
      <c r="AU202" s="23" t="s">
        <v>84</v>
      </c>
      <c r="AY202" s="23" t="s">
        <v>138</v>
      </c>
      <c r="BE202" s="203">
        <f t="shared" si="44"/>
        <v>0</v>
      </c>
      <c r="BF202" s="203">
        <f t="shared" si="45"/>
        <v>0</v>
      </c>
      <c r="BG202" s="203">
        <f t="shared" si="46"/>
        <v>0</v>
      </c>
      <c r="BH202" s="203">
        <f t="shared" si="47"/>
        <v>0</v>
      </c>
      <c r="BI202" s="203">
        <f t="shared" si="48"/>
        <v>0</v>
      </c>
      <c r="BJ202" s="23" t="s">
        <v>24</v>
      </c>
      <c r="BK202" s="203">
        <f t="shared" si="49"/>
        <v>0</v>
      </c>
      <c r="BL202" s="23" t="s">
        <v>226</v>
      </c>
      <c r="BM202" s="23" t="s">
        <v>1146</v>
      </c>
    </row>
    <row r="203" spans="2:65" s="1" customFormat="1" ht="22.5" customHeight="1">
      <c r="B203" s="40"/>
      <c r="C203" s="192" t="s">
        <v>1147</v>
      </c>
      <c r="D203" s="192" t="s">
        <v>141</v>
      </c>
      <c r="E203" s="193" t="s">
        <v>1148</v>
      </c>
      <c r="F203" s="194" t="s">
        <v>1149</v>
      </c>
      <c r="G203" s="195" t="s">
        <v>410</v>
      </c>
      <c r="H203" s="196">
        <v>4</v>
      </c>
      <c r="I203" s="197"/>
      <c r="J203" s="198">
        <f t="shared" si="40"/>
        <v>0</v>
      </c>
      <c r="K203" s="194" t="s">
        <v>155</v>
      </c>
      <c r="L203" s="60"/>
      <c r="M203" s="199" t="s">
        <v>22</v>
      </c>
      <c r="N203" s="200" t="s">
        <v>46</v>
      </c>
      <c r="O203" s="41"/>
      <c r="P203" s="201">
        <f t="shared" si="41"/>
        <v>0</v>
      </c>
      <c r="Q203" s="201">
        <v>3.82E-3</v>
      </c>
      <c r="R203" s="201">
        <f t="shared" si="42"/>
        <v>1.528E-2</v>
      </c>
      <c r="S203" s="201">
        <v>0</v>
      </c>
      <c r="T203" s="202">
        <f t="shared" si="43"/>
        <v>0</v>
      </c>
      <c r="AR203" s="23" t="s">
        <v>226</v>
      </c>
      <c r="AT203" s="23" t="s">
        <v>141</v>
      </c>
      <c r="AU203" s="23" t="s">
        <v>84</v>
      </c>
      <c r="AY203" s="23" t="s">
        <v>138</v>
      </c>
      <c r="BE203" s="203">
        <f t="shared" si="44"/>
        <v>0</v>
      </c>
      <c r="BF203" s="203">
        <f t="shared" si="45"/>
        <v>0</v>
      </c>
      <c r="BG203" s="203">
        <f t="shared" si="46"/>
        <v>0</v>
      </c>
      <c r="BH203" s="203">
        <f t="shared" si="47"/>
        <v>0</v>
      </c>
      <c r="BI203" s="203">
        <f t="shared" si="48"/>
        <v>0</v>
      </c>
      <c r="BJ203" s="23" t="s">
        <v>24</v>
      </c>
      <c r="BK203" s="203">
        <f t="shared" si="49"/>
        <v>0</v>
      </c>
      <c r="BL203" s="23" t="s">
        <v>226</v>
      </c>
      <c r="BM203" s="23" t="s">
        <v>1150</v>
      </c>
    </row>
    <row r="204" spans="2:65" s="1" customFormat="1" ht="31.5" customHeight="1">
      <c r="B204" s="40"/>
      <c r="C204" s="192" t="s">
        <v>1151</v>
      </c>
      <c r="D204" s="192" t="s">
        <v>141</v>
      </c>
      <c r="E204" s="193" t="s">
        <v>1152</v>
      </c>
      <c r="F204" s="194" t="s">
        <v>1153</v>
      </c>
      <c r="G204" s="195" t="s">
        <v>220</v>
      </c>
      <c r="H204" s="196">
        <v>4</v>
      </c>
      <c r="I204" s="197"/>
      <c r="J204" s="198">
        <f t="shared" si="40"/>
        <v>0</v>
      </c>
      <c r="K204" s="194" t="s">
        <v>155</v>
      </c>
      <c r="L204" s="60"/>
      <c r="M204" s="199" t="s">
        <v>22</v>
      </c>
      <c r="N204" s="200" t="s">
        <v>46</v>
      </c>
      <c r="O204" s="41"/>
      <c r="P204" s="201">
        <f t="shared" si="41"/>
        <v>0</v>
      </c>
      <c r="Q204" s="201">
        <v>4.8999999999999998E-4</v>
      </c>
      <c r="R204" s="201">
        <f t="shared" si="42"/>
        <v>1.9599999999999999E-3</v>
      </c>
      <c r="S204" s="201">
        <v>0</v>
      </c>
      <c r="T204" s="202">
        <f t="shared" si="43"/>
        <v>0</v>
      </c>
      <c r="AR204" s="23" t="s">
        <v>226</v>
      </c>
      <c r="AT204" s="23" t="s">
        <v>141</v>
      </c>
      <c r="AU204" s="23" t="s">
        <v>84</v>
      </c>
      <c r="AY204" s="23" t="s">
        <v>138</v>
      </c>
      <c r="BE204" s="203">
        <f t="shared" si="44"/>
        <v>0</v>
      </c>
      <c r="BF204" s="203">
        <f t="shared" si="45"/>
        <v>0</v>
      </c>
      <c r="BG204" s="203">
        <f t="shared" si="46"/>
        <v>0</v>
      </c>
      <c r="BH204" s="203">
        <f t="shared" si="47"/>
        <v>0</v>
      </c>
      <c r="BI204" s="203">
        <f t="shared" si="48"/>
        <v>0</v>
      </c>
      <c r="BJ204" s="23" t="s">
        <v>24</v>
      </c>
      <c r="BK204" s="203">
        <f t="shared" si="49"/>
        <v>0</v>
      </c>
      <c r="BL204" s="23" t="s">
        <v>226</v>
      </c>
      <c r="BM204" s="23" t="s">
        <v>1154</v>
      </c>
    </row>
    <row r="205" spans="2:65" s="1" customFormat="1" ht="31.5" customHeight="1">
      <c r="B205" s="40"/>
      <c r="C205" s="192" t="s">
        <v>1155</v>
      </c>
      <c r="D205" s="192" t="s">
        <v>141</v>
      </c>
      <c r="E205" s="193" t="s">
        <v>1156</v>
      </c>
      <c r="F205" s="194" t="s">
        <v>1157</v>
      </c>
      <c r="G205" s="195" t="s">
        <v>410</v>
      </c>
      <c r="H205" s="196">
        <v>4</v>
      </c>
      <c r="I205" s="197"/>
      <c r="J205" s="198">
        <f t="shared" si="40"/>
        <v>0</v>
      </c>
      <c r="K205" s="194" t="s">
        <v>155</v>
      </c>
      <c r="L205" s="60"/>
      <c r="M205" s="199" t="s">
        <v>22</v>
      </c>
      <c r="N205" s="200" t="s">
        <v>46</v>
      </c>
      <c r="O205" s="41"/>
      <c r="P205" s="201">
        <f t="shared" si="41"/>
        <v>0</v>
      </c>
      <c r="Q205" s="201">
        <v>1.47E-2</v>
      </c>
      <c r="R205" s="201">
        <f t="shared" si="42"/>
        <v>5.8799999999999998E-2</v>
      </c>
      <c r="S205" s="201">
        <v>0</v>
      </c>
      <c r="T205" s="202">
        <f t="shared" si="43"/>
        <v>0</v>
      </c>
      <c r="AR205" s="23" t="s">
        <v>226</v>
      </c>
      <c r="AT205" s="23" t="s">
        <v>141</v>
      </c>
      <c r="AU205" s="23" t="s">
        <v>84</v>
      </c>
      <c r="AY205" s="23" t="s">
        <v>138</v>
      </c>
      <c r="BE205" s="203">
        <f t="shared" si="44"/>
        <v>0</v>
      </c>
      <c r="BF205" s="203">
        <f t="shared" si="45"/>
        <v>0</v>
      </c>
      <c r="BG205" s="203">
        <f t="shared" si="46"/>
        <v>0</v>
      </c>
      <c r="BH205" s="203">
        <f t="shared" si="47"/>
        <v>0</v>
      </c>
      <c r="BI205" s="203">
        <f t="shared" si="48"/>
        <v>0</v>
      </c>
      <c r="BJ205" s="23" t="s">
        <v>24</v>
      </c>
      <c r="BK205" s="203">
        <f t="shared" si="49"/>
        <v>0</v>
      </c>
      <c r="BL205" s="23" t="s">
        <v>226</v>
      </c>
      <c r="BM205" s="23" t="s">
        <v>1158</v>
      </c>
    </row>
    <row r="206" spans="2:65" s="1" customFormat="1" ht="22.5" customHeight="1">
      <c r="B206" s="40"/>
      <c r="C206" s="192" t="s">
        <v>1159</v>
      </c>
      <c r="D206" s="192" t="s">
        <v>141</v>
      </c>
      <c r="E206" s="193" t="s">
        <v>1160</v>
      </c>
      <c r="F206" s="194" t="s">
        <v>1161</v>
      </c>
      <c r="G206" s="195" t="s">
        <v>410</v>
      </c>
      <c r="H206" s="196">
        <v>4</v>
      </c>
      <c r="I206" s="197"/>
      <c r="J206" s="198">
        <f t="shared" si="40"/>
        <v>0</v>
      </c>
      <c r="K206" s="194" t="s">
        <v>155</v>
      </c>
      <c r="L206" s="60"/>
      <c r="M206" s="199" t="s">
        <v>22</v>
      </c>
      <c r="N206" s="200" t="s">
        <v>46</v>
      </c>
      <c r="O206" s="41"/>
      <c r="P206" s="201">
        <f t="shared" si="41"/>
        <v>0</v>
      </c>
      <c r="Q206" s="201">
        <v>5.9000000000000003E-4</v>
      </c>
      <c r="R206" s="201">
        <f t="shared" si="42"/>
        <v>2.3600000000000001E-3</v>
      </c>
      <c r="S206" s="201">
        <v>0</v>
      </c>
      <c r="T206" s="202">
        <f t="shared" si="43"/>
        <v>0</v>
      </c>
      <c r="AR206" s="23" t="s">
        <v>226</v>
      </c>
      <c r="AT206" s="23" t="s">
        <v>141</v>
      </c>
      <c r="AU206" s="23" t="s">
        <v>84</v>
      </c>
      <c r="AY206" s="23" t="s">
        <v>138</v>
      </c>
      <c r="BE206" s="203">
        <f t="shared" si="44"/>
        <v>0</v>
      </c>
      <c r="BF206" s="203">
        <f t="shared" si="45"/>
        <v>0</v>
      </c>
      <c r="BG206" s="203">
        <f t="shared" si="46"/>
        <v>0</v>
      </c>
      <c r="BH206" s="203">
        <f t="shared" si="47"/>
        <v>0</v>
      </c>
      <c r="BI206" s="203">
        <f t="shared" si="48"/>
        <v>0</v>
      </c>
      <c r="BJ206" s="23" t="s">
        <v>24</v>
      </c>
      <c r="BK206" s="203">
        <f t="shared" si="49"/>
        <v>0</v>
      </c>
      <c r="BL206" s="23" t="s">
        <v>226</v>
      </c>
      <c r="BM206" s="23" t="s">
        <v>1162</v>
      </c>
    </row>
    <row r="207" spans="2:65" s="1" customFormat="1" ht="31.5" customHeight="1">
      <c r="B207" s="40"/>
      <c r="C207" s="192" t="s">
        <v>1163</v>
      </c>
      <c r="D207" s="192" t="s">
        <v>141</v>
      </c>
      <c r="E207" s="193" t="s">
        <v>1164</v>
      </c>
      <c r="F207" s="194" t="s">
        <v>1165</v>
      </c>
      <c r="G207" s="195" t="s">
        <v>410</v>
      </c>
      <c r="H207" s="196">
        <v>10</v>
      </c>
      <c r="I207" s="197"/>
      <c r="J207" s="198">
        <f t="shared" si="40"/>
        <v>0</v>
      </c>
      <c r="K207" s="194" t="s">
        <v>155</v>
      </c>
      <c r="L207" s="60"/>
      <c r="M207" s="199" t="s">
        <v>22</v>
      </c>
      <c r="N207" s="200" t="s">
        <v>46</v>
      </c>
      <c r="O207" s="41"/>
      <c r="P207" s="201">
        <f t="shared" si="41"/>
        <v>0</v>
      </c>
      <c r="Q207" s="201">
        <v>1.6920000000000001E-2</v>
      </c>
      <c r="R207" s="201">
        <f t="shared" si="42"/>
        <v>0.16920000000000002</v>
      </c>
      <c r="S207" s="201">
        <v>0</v>
      </c>
      <c r="T207" s="202">
        <f t="shared" si="43"/>
        <v>0</v>
      </c>
      <c r="AR207" s="23" t="s">
        <v>226</v>
      </c>
      <c r="AT207" s="23" t="s">
        <v>141</v>
      </c>
      <c r="AU207" s="23" t="s">
        <v>84</v>
      </c>
      <c r="AY207" s="23" t="s">
        <v>138</v>
      </c>
      <c r="BE207" s="203">
        <f t="shared" si="44"/>
        <v>0</v>
      </c>
      <c r="BF207" s="203">
        <f t="shared" si="45"/>
        <v>0</v>
      </c>
      <c r="BG207" s="203">
        <f t="shared" si="46"/>
        <v>0</v>
      </c>
      <c r="BH207" s="203">
        <f t="shared" si="47"/>
        <v>0</v>
      </c>
      <c r="BI207" s="203">
        <f t="shared" si="48"/>
        <v>0</v>
      </c>
      <c r="BJ207" s="23" t="s">
        <v>24</v>
      </c>
      <c r="BK207" s="203">
        <f t="shared" si="49"/>
        <v>0</v>
      </c>
      <c r="BL207" s="23" t="s">
        <v>226</v>
      </c>
      <c r="BM207" s="23" t="s">
        <v>1166</v>
      </c>
    </row>
    <row r="208" spans="2:65" s="1" customFormat="1" ht="22.5" customHeight="1">
      <c r="B208" s="40"/>
      <c r="C208" s="245" t="s">
        <v>1167</v>
      </c>
      <c r="D208" s="245" t="s">
        <v>505</v>
      </c>
      <c r="E208" s="246" t="s">
        <v>1168</v>
      </c>
      <c r="F208" s="247" t="s">
        <v>1169</v>
      </c>
      <c r="G208" s="248" t="s">
        <v>220</v>
      </c>
      <c r="H208" s="249">
        <v>2</v>
      </c>
      <c r="I208" s="250"/>
      <c r="J208" s="251">
        <f t="shared" si="40"/>
        <v>0</v>
      </c>
      <c r="K208" s="247" t="s">
        <v>155</v>
      </c>
      <c r="L208" s="252"/>
      <c r="M208" s="253" t="s">
        <v>22</v>
      </c>
      <c r="N208" s="254" t="s">
        <v>46</v>
      </c>
      <c r="O208" s="41"/>
      <c r="P208" s="201">
        <f t="shared" si="41"/>
        <v>0</v>
      </c>
      <c r="Q208" s="201">
        <v>1.6E-2</v>
      </c>
      <c r="R208" s="201">
        <f t="shared" si="42"/>
        <v>3.2000000000000001E-2</v>
      </c>
      <c r="S208" s="201">
        <v>0</v>
      </c>
      <c r="T208" s="202">
        <f t="shared" si="43"/>
        <v>0</v>
      </c>
      <c r="AR208" s="23" t="s">
        <v>332</v>
      </c>
      <c r="AT208" s="23" t="s">
        <v>505</v>
      </c>
      <c r="AU208" s="23" t="s">
        <v>84</v>
      </c>
      <c r="AY208" s="23" t="s">
        <v>138</v>
      </c>
      <c r="BE208" s="203">
        <f t="shared" si="44"/>
        <v>0</v>
      </c>
      <c r="BF208" s="203">
        <f t="shared" si="45"/>
        <v>0</v>
      </c>
      <c r="BG208" s="203">
        <f t="shared" si="46"/>
        <v>0</v>
      </c>
      <c r="BH208" s="203">
        <f t="shared" si="47"/>
        <v>0</v>
      </c>
      <c r="BI208" s="203">
        <f t="shared" si="48"/>
        <v>0</v>
      </c>
      <c r="BJ208" s="23" t="s">
        <v>24</v>
      </c>
      <c r="BK208" s="203">
        <f t="shared" si="49"/>
        <v>0</v>
      </c>
      <c r="BL208" s="23" t="s">
        <v>226</v>
      </c>
      <c r="BM208" s="23" t="s">
        <v>1170</v>
      </c>
    </row>
    <row r="209" spans="2:65" s="1" customFormat="1" ht="22.5" customHeight="1">
      <c r="B209" s="40"/>
      <c r="C209" s="192" t="s">
        <v>1171</v>
      </c>
      <c r="D209" s="192" t="s">
        <v>141</v>
      </c>
      <c r="E209" s="193" t="s">
        <v>1172</v>
      </c>
      <c r="F209" s="194" t="s">
        <v>1173</v>
      </c>
      <c r="G209" s="195" t="s">
        <v>220</v>
      </c>
      <c r="H209" s="196">
        <v>12</v>
      </c>
      <c r="I209" s="197"/>
      <c r="J209" s="198">
        <f t="shared" si="40"/>
        <v>0</v>
      </c>
      <c r="K209" s="194" t="s">
        <v>155</v>
      </c>
      <c r="L209" s="60"/>
      <c r="M209" s="199" t="s">
        <v>22</v>
      </c>
      <c r="N209" s="200" t="s">
        <v>46</v>
      </c>
      <c r="O209" s="41"/>
      <c r="P209" s="201">
        <f t="shared" si="41"/>
        <v>0</v>
      </c>
      <c r="Q209" s="201">
        <v>2.4199999999999998E-3</v>
      </c>
      <c r="R209" s="201">
        <f t="shared" si="42"/>
        <v>2.9039999999999996E-2</v>
      </c>
      <c r="S209" s="201">
        <v>0</v>
      </c>
      <c r="T209" s="202">
        <f t="shared" si="43"/>
        <v>0</v>
      </c>
      <c r="AR209" s="23" t="s">
        <v>226</v>
      </c>
      <c r="AT209" s="23" t="s">
        <v>141</v>
      </c>
      <c r="AU209" s="23" t="s">
        <v>84</v>
      </c>
      <c r="AY209" s="23" t="s">
        <v>138</v>
      </c>
      <c r="BE209" s="203">
        <f t="shared" si="44"/>
        <v>0</v>
      </c>
      <c r="BF209" s="203">
        <f t="shared" si="45"/>
        <v>0</v>
      </c>
      <c r="BG209" s="203">
        <f t="shared" si="46"/>
        <v>0</v>
      </c>
      <c r="BH209" s="203">
        <f t="shared" si="47"/>
        <v>0</v>
      </c>
      <c r="BI209" s="203">
        <f t="shared" si="48"/>
        <v>0</v>
      </c>
      <c r="BJ209" s="23" t="s">
        <v>24</v>
      </c>
      <c r="BK209" s="203">
        <f t="shared" si="49"/>
        <v>0</v>
      </c>
      <c r="BL209" s="23" t="s">
        <v>226</v>
      </c>
      <c r="BM209" s="23" t="s">
        <v>1174</v>
      </c>
    </row>
    <row r="210" spans="2:65" s="1" customFormat="1" ht="31.5" customHeight="1">
      <c r="B210" s="40"/>
      <c r="C210" s="192" t="s">
        <v>1175</v>
      </c>
      <c r="D210" s="192" t="s">
        <v>141</v>
      </c>
      <c r="E210" s="193" t="s">
        <v>1176</v>
      </c>
      <c r="F210" s="194" t="s">
        <v>1177</v>
      </c>
      <c r="G210" s="195" t="s">
        <v>410</v>
      </c>
      <c r="H210" s="196">
        <v>8</v>
      </c>
      <c r="I210" s="197"/>
      <c r="J210" s="198">
        <f t="shared" si="40"/>
        <v>0</v>
      </c>
      <c r="K210" s="194" t="s">
        <v>155</v>
      </c>
      <c r="L210" s="60"/>
      <c r="M210" s="199" t="s">
        <v>22</v>
      </c>
      <c r="N210" s="200" t="s">
        <v>46</v>
      </c>
      <c r="O210" s="41"/>
      <c r="P210" s="201">
        <f t="shared" si="41"/>
        <v>0</v>
      </c>
      <c r="Q210" s="201">
        <v>1.7260000000000001E-2</v>
      </c>
      <c r="R210" s="201">
        <f t="shared" si="42"/>
        <v>0.13808000000000001</v>
      </c>
      <c r="S210" s="201">
        <v>0</v>
      </c>
      <c r="T210" s="202">
        <f t="shared" si="43"/>
        <v>0</v>
      </c>
      <c r="AR210" s="23" t="s">
        <v>226</v>
      </c>
      <c r="AT210" s="23" t="s">
        <v>141</v>
      </c>
      <c r="AU210" s="23" t="s">
        <v>84</v>
      </c>
      <c r="AY210" s="23" t="s">
        <v>138</v>
      </c>
      <c r="BE210" s="203">
        <f t="shared" si="44"/>
        <v>0</v>
      </c>
      <c r="BF210" s="203">
        <f t="shared" si="45"/>
        <v>0</v>
      </c>
      <c r="BG210" s="203">
        <f t="shared" si="46"/>
        <v>0</v>
      </c>
      <c r="BH210" s="203">
        <f t="shared" si="47"/>
        <v>0</v>
      </c>
      <c r="BI210" s="203">
        <f t="shared" si="48"/>
        <v>0</v>
      </c>
      <c r="BJ210" s="23" t="s">
        <v>24</v>
      </c>
      <c r="BK210" s="203">
        <f t="shared" si="49"/>
        <v>0</v>
      </c>
      <c r="BL210" s="23" t="s">
        <v>226</v>
      </c>
      <c r="BM210" s="23" t="s">
        <v>1178</v>
      </c>
    </row>
    <row r="211" spans="2:65" s="1" customFormat="1" ht="31.5" customHeight="1">
      <c r="B211" s="40"/>
      <c r="C211" s="192" t="s">
        <v>1179</v>
      </c>
      <c r="D211" s="192" t="s">
        <v>141</v>
      </c>
      <c r="E211" s="193" t="s">
        <v>1180</v>
      </c>
      <c r="F211" s="194" t="s">
        <v>1181</v>
      </c>
      <c r="G211" s="195" t="s">
        <v>410</v>
      </c>
      <c r="H211" s="196">
        <v>2</v>
      </c>
      <c r="I211" s="197"/>
      <c r="J211" s="198">
        <f t="shared" si="40"/>
        <v>0</v>
      </c>
      <c r="K211" s="194" t="s">
        <v>155</v>
      </c>
      <c r="L211" s="60"/>
      <c r="M211" s="199" t="s">
        <v>22</v>
      </c>
      <c r="N211" s="200" t="s">
        <v>46</v>
      </c>
      <c r="O211" s="41"/>
      <c r="P211" s="201">
        <f t="shared" si="41"/>
        <v>0</v>
      </c>
      <c r="Q211" s="201">
        <v>1.8790000000000001E-2</v>
      </c>
      <c r="R211" s="201">
        <f t="shared" si="42"/>
        <v>3.7580000000000002E-2</v>
      </c>
      <c r="S211" s="201">
        <v>0</v>
      </c>
      <c r="T211" s="202">
        <f t="shared" si="43"/>
        <v>0</v>
      </c>
      <c r="AR211" s="23" t="s">
        <v>226</v>
      </c>
      <c r="AT211" s="23" t="s">
        <v>141</v>
      </c>
      <c r="AU211" s="23" t="s">
        <v>84</v>
      </c>
      <c r="AY211" s="23" t="s">
        <v>138</v>
      </c>
      <c r="BE211" s="203">
        <f t="shared" si="44"/>
        <v>0</v>
      </c>
      <c r="BF211" s="203">
        <f t="shared" si="45"/>
        <v>0</v>
      </c>
      <c r="BG211" s="203">
        <f t="shared" si="46"/>
        <v>0</v>
      </c>
      <c r="BH211" s="203">
        <f t="shared" si="47"/>
        <v>0</v>
      </c>
      <c r="BI211" s="203">
        <f t="shared" si="48"/>
        <v>0</v>
      </c>
      <c r="BJ211" s="23" t="s">
        <v>24</v>
      </c>
      <c r="BK211" s="203">
        <f t="shared" si="49"/>
        <v>0</v>
      </c>
      <c r="BL211" s="23" t="s">
        <v>226</v>
      </c>
      <c r="BM211" s="23" t="s">
        <v>1182</v>
      </c>
    </row>
    <row r="212" spans="2:65" s="1" customFormat="1" ht="22.5" customHeight="1">
      <c r="B212" s="40"/>
      <c r="C212" s="192" t="s">
        <v>1183</v>
      </c>
      <c r="D212" s="192" t="s">
        <v>141</v>
      </c>
      <c r="E212" s="193" t="s">
        <v>1184</v>
      </c>
      <c r="F212" s="194" t="s">
        <v>1185</v>
      </c>
      <c r="G212" s="195" t="s">
        <v>410</v>
      </c>
      <c r="H212" s="196">
        <v>10</v>
      </c>
      <c r="I212" s="197"/>
      <c r="J212" s="198">
        <f t="shared" si="40"/>
        <v>0</v>
      </c>
      <c r="K212" s="194" t="s">
        <v>155</v>
      </c>
      <c r="L212" s="60"/>
      <c r="M212" s="199" t="s">
        <v>22</v>
      </c>
      <c r="N212" s="200" t="s">
        <v>46</v>
      </c>
      <c r="O212" s="41"/>
      <c r="P212" s="201">
        <f t="shared" si="41"/>
        <v>0</v>
      </c>
      <c r="Q212" s="201">
        <v>1.8600000000000001E-3</v>
      </c>
      <c r="R212" s="201">
        <f t="shared" si="42"/>
        <v>1.8600000000000002E-2</v>
      </c>
      <c r="S212" s="201">
        <v>0</v>
      </c>
      <c r="T212" s="202">
        <f t="shared" si="43"/>
        <v>0</v>
      </c>
      <c r="AR212" s="23" t="s">
        <v>226</v>
      </c>
      <c r="AT212" s="23" t="s">
        <v>141</v>
      </c>
      <c r="AU212" s="23" t="s">
        <v>84</v>
      </c>
      <c r="AY212" s="23" t="s">
        <v>138</v>
      </c>
      <c r="BE212" s="203">
        <f t="shared" si="44"/>
        <v>0</v>
      </c>
      <c r="BF212" s="203">
        <f t="shared" si="45"/>
        <v>0</v>
      </c>
      <c r="BG212" s="203">
        <f t="shared" si="46"/>
        <v>0</v>
      </c>
      <c r="BH212" s="203">
        <f t="shared" si="47"/>
        <v>0</v>
      </c>
      <c r="BI212" s="203">
        <f t="shared" si="48"/>
        <v>0</v>
      </c>
      <c r="BJ212" s="23" t="s">
        <v>24</v>
      </c>
      <c r="BK212" s="203">
        <f t="shared" si="49"/>
        <v>0</v>
      </c>
      <c r="BL212" s="23" t="s">
        <v>226</v>
      </c>
      <c r="BM212" s="23" t="s">
        <v>1186</v>
      </c>
    </row>
    <row r="213" spans="2:65" s="1" customFormat="1" ht="22.5" customHeight="1">
      <c r="B213" s="40"/>
      <c r="C213" s="192" t="s">
        <v>1187</v>
      </c>
      <c r="D213" s="192" t="s">
        <v>141</v>
      </c>
      <c r="E213" s="193" t="s">
        <v>1188</v>
      </c>
      <c r="F213" s="194" t="s">
        <v>1189</v>
      </c>
      <c r="G213" s="195" t="s">
        <v>410</v>
      </c>
      <c r="H213" s="196">
        <v>6</v>
      </c>
      <c r="I213" s="197"/>
      <c r="J213" s="198">
        <f t="shared" si="40"/>
        <v>0</v>
      </c>
      <c r="K213" s="194" t="s">
        <v>155</v>
      </c>
      <c r="L213" s="60"/>
      <c r="M213" s="199" t="s">
        <v>22</v>
      </c>
      <c r="N213" s="200" t="s">
        <v>46</v>
      </c>
      <c r="O213" s="41"/>
      <c r="P213" s="201">
        <f t="shared" si="41"/>
        <v>0</v>
      </c>
      <c r="Q213" s="201">
        <v>1.8079999999999999E-2</v>
      </c>
      <c r="R213" s="201">
        <f t="shared" si="42"/>
        <v>0.10847999999999999</v>
      </c>
      <c r="S213" s="201">
        <v>0</v>
      </c>
      <c r="T213" s="202">
        <f t="shared" si="43"/>
        <v>0</v>
      </c>
      <c r="AR213" s="23" t="s">
        <v>226</v>
      </c>
      <c r="AT213" s="23" t="s">
        <v>141</v>
      </c>
      <c r="AU213" s="23" t="s">
        <v>84</v>
      </c>
      <c r="AY213" s="23" t="s">
        <v>138</v>
      </c>
      <c r="BE213" s="203">
        <f t="shared" si="44"/>
        <v>0</v>
      </c>
      <c r="BF213" s="203">
        <f t="shared" si="45"/>
        <v>0</v>
      </c>
      <c r="BG213" s="203">
        <f t="shared" si="46"/>
        <v>0</v>
      </c>
      <c r="BH213" s="203">
        <f t="shared" si="47"/>
        <v>0</v>
      </c>
      <c r="BI213" s="203">
        <f t="shared" si="48"/>
        <v>0</v>
      </c>
      <c r="BJ213" s="23" t="s">
        <v>24</v>
      </c>
      <c r="BK213" s="203">
        <f t="shared" si="49"/>
        <v>0</v>
      </c>
      <c r="BL213" s="23" t="s">
        <v>226</v>
      </c>
      <c r="BM213" s="23" t="s">
        <v>1190</v>
      </c>
    </row>
    <row r="214" spans="2:65" s="1" customFormat="1" ht="22.5" customHeight="1">
      <c r="B214" s="40"/>
      <c r="C214" s="192" t="s">
        <v>1191</v>
      </c>
      <c r="D214" s="192" t="s">
        <v>141</v>
      </c>
      <c r="E214" s="193" t="s">
        <v>1192</v>
      </c>
      <c r="F214" s="194" t="s">
        <v>1193</v>
      </c>
      <c r="G214" s="195" t="s">
        <v>220</v>
      </c>
      <c r="H214" s="196">
        <v>6</v>
      </c>
      <c r="I214" s="197"/>
      <c r="J214" s="198">
        <f t="shared" si="40"/>
        <v>0</v>
      </c>
      <c r="K214" s="194" t="s">
        <v>155</v>
      </c>
      <c r="L214" s="60"/>
      <c r="M214" s="199" t="s">
        <v>22</v>
      </c>
      <c r="N214" s="200" t="s">
        <v>46</v>
      </c>
      <c r="O214" s="41"/>
      <c r="P214" s="201">
        <f t="shared" si="41"/>
        <v>0</v>
      </c>
      <c r="Q214" s="201">
        <v>8.0000000000000007E-5</v>
      </c>
      <c r="R214" s="201">
        <f t="shared" si="42"/>
        <v>4.8000000000000007E-4</v>
      </c>
      <c r="S214" s="201">
        <v>0</v>
      </c>
      <c r="T214" s="202">
        <f t="shared" si="43"/>
        <v>0</v>
      </c>
      <c r="AR214" s="23" t="s">
        <v>226</v>
      </c>
      <c r="AT214" s="23" t="s">
        <v>141</v>
      </c>
      <c r="AU214" s="23" t="s">
        <v>84</v>
      </c>
      <c r="AY214" s="23" t="s">
        <v>138</v>
      </c>
      <c r="BE214" s="203">
        <f t="shared" si="44"/>
        <v>0</v>
      </c>
      <c r="BF214" s="203">
        <f t="shared" si="45"/>
        <v>0</v>
      </c>
      <c r="BG214" s="203">
        <f t="shared" si="46"/>
        <v>0</v>
      </c>
      <c r="BH214" s="203">
        <f t="shared" si="47"/>
        <v>0</v>
      </c>
      <c r="BI214" s="203">
        <f t="shared" si="48"/>
        <v>0</v>
      </c>
      <c r="BJ214" s="23" t="s">
        <v>24</v>
      </c>
      <c r="BK214" s="203">
        <f t="shared" si="49"/>
        <v>0</v>
      </c>
      <c r="BL214" s="23" t="s">
        <v>226</v>
      </c>
      <c r="BM214" s="23" t="s">
        <v>1194</v>
      </c>
    </row>
    <row r="215" spans="2:65" s="1" customFormat="1" ht="22.5" customHeight="1">
      <c r="B215" s="40"/>
      <c r="C215" s="245" t="s">
        <v>1195</v>
      </c>
      <c r="D215" s="245" t="s">
        <v>505</v>
      </c>
      <c r="E215" s="246" t="s">
        <v>1196</v>
      </c>
      <c r="F215" s="247" t="s">
        <v>1197</v>
      </c>
      <c r="G215" s="248" t="s">
        <v>220</v>
      </c>
      <c r="H215" s="249">
        <v>2</v>
      </c>
      <c r="I215" s="250"/>
      <c r="J215" s="251">
        <f t="shared" si="40"/>
        <v>0</v>
      </c>
      <c r="K215" s="247" t="s">
        <v>155</v>
      </c>
      <c r="L215" s="252"/>
      <c r="M215" s="253" t="s">
        <v>22</v>
      </c>
      <c r="N215" s="254" t="s">
        <v>46</v>
      </c>
      <c r="O215" s="41"/>
      <c r="P215" s="201">
        <f t="shared" si="41"/>
        <v>0</v>
      </c>
      <c r="Q215" s="201">
        <v>3.2000000000000002E-3</v>
      </c>
      <c r="R215" s="201">
        <f t="shared" si="42"/>
        <v>6.4000000000000003E-3</v>
      </c>
      <c r="S215" s="201">
        <v>0</v>
      </c>
      <c r="T215" s="202">
        <f t="shared" si="43"/>
        <v>0</v>
      </c>
      <c r="AR215" s="23" t="s">
        <v>332</v>
      </c>
      <c r="AT215" s="23" t="s">
        <v>505</v>
      </c>
      <c r="AU215" s="23" t="s">
        <v>84</v>
      </c>
      <c r="AY215" s="23" t="s">
        <v>138</v>
      </c>
      <c r="BE215" s="203">
        <f t="shared" si="44"/>
        <v>0</v>
      </c>
      <c r="BF215" s="203">
        <f t="shared" si="45"/>
        <v>0</v>
      </c>
      <c r="BG215" s="203">
        <f t="shared" si="46"/>
        <v>0</v>
      </c>
      <c r="BH215" s="203">
        <f t="shared" si="47"/>
        <v>0</v>
      </c>
      <c r="BI215" s="203">
        <f t="shared" si="48"/>
        <v>0</v>
      </c>
      <c r="BJ215" s="23" t="s">
        <v>24</v>
      </c>
      <c r="BK215" s="203">
        <f t="shared" si="49"/>
        <v>0</v>
      </c>
      <c r="BL215" s="23" t="s">
        <v>226</v>
      </c>
      <c r="BM215" s="23" t="s">
        <v>1198</v>
      </c>
    </row>
    <row r="216" spans="2:65" s="1" customFormat="1" ht="22.5" customHeight="1">
      <c r="B216" s="40"/>
      <c r="C216" s="192" t="s">
        <v>1199</v>
      </c>
      <c r="D216" s="192" t="s">
        <v>141</v>
      </c>
      <c r="E216" s="193" t="s">
        <v>1200</v>
      </c>
      <c r="F216" s="194" t="s">
        <v>1201</v>
      </c>
      <c r="G216" s="195" t="s">
        <v>410</v>
      </c>
      <c r="H216" s="196">
        <v>2</v>
      </c>
      <c r="I216" s="197"/>
      <c r="J216" s="198">
        <f t="shared" si="40"/>
        <v>0</v>
      </c>
      <c r="K216" s="194" t="s">
        <v>155</v>
      </c>
      <c r="L216" s="60"/>
      <c r="M216" s="199" t="s">
        <v>22</v>
      </c>
      <c r="N216" s="200" t="s">
        <v>46</v>
      </c>
      <c r="O216" s="41"/>
      <c r="P216" s="201">
        <f t="shared" si="41"/>
        <v>0</v>
      </c>
      <c r="Q216" s="201">
        <v>4.4000000000000002E-4</v>
      </c>
      <c r="R216" s="201">
        <f t="shared" si="42"/>
        <v>8.8000000000000003E-4</v>
      </c>
      <c r="S216" s="201">
        <v>0</v>
      </c>
      <c r="T216" s="202">
        <f t="shared" si="43"/>
        <v>0</v>
      </c>
      <c r="AR216" s="23" t="s">
        <v>226</v>
      </c>
      <c r="AT216" s="23" t="s">
        <v>141</v>
      </c>
      <c r="AU216" s="23" t="s">
        <v>84</v>
      </c>
      <c r="AY216" s="23" t="s">
        <v>138</v>
      </c>
      <c r="BE216" s="203">
        <f t="shared" si="44"/>
        <v>0</v>
      </c>
      <c r="BF216" s="203">
        <f t="shared" si="45"/>
        <v>0</v>
      </c>
      <c r="BG216" s="203">
        <f t="shared" si="46"/>
        <v>0</v>
      </c>
      <c r="BH216" s="203">
        <f t="shared" si="47"/>
        <v>0</v>
      </c>
      <c r="BI216" s="203">
        <f t="shared" si="48"/>
        <v>0</v>
      </c>
      <c r="BJ216" s="23" t="s">
        <v>24</v>
      </c>
      <c r="BK216" s="203">
        <f t="shared" si="49"/>
        <v>0</v>
      </c>
      <c r="BL216" s="23" t="s">
        <v>226</v>
      </c>
      <c r="BM216" s="23" t="s">
        <v>1202</v>
      </c>
    </row>
    <row r="217" spans="2:65" s="1" customFormat="1" ht="22.5" customHeight="1">
      <c r="B217" s="40"/>
      <c r="C217" s="245" t="s">
        <v>1203</v>
      </c>
      <c r="D217" s="245" t="s">
        <v>505</v>
      </c>
      <c r="E217" s="246" t="s">
        <v>1204</v>
      </c>
      <c r="F217" s="247" t="s">
        <v>1205</v>
      </c>
      <c r="G217" s="248" t="s">
        <v>220</v>
      </c>
      <c r="H217" s="249">
        <v>2</v>
      </c>
      <c r="I217" s="250"/>
      <c r="J217" s="251">
        <f t="shared" si="40"/>
        <v>0</v>
      </c>
      <c r="K217" s="247" t="s">
        <v>155</v>
      </c>
      <c r="L217" s="252"/>
      <c r="M217" s="253" t="s">
        <v>22</v>
      </c>
      <c r="N217" s="254" t="s">
        <v>46</v>
      </c>
      <c r="O217" s="41"/>
      <c r="P217" s="201">
        <f t="shared" si="41"/>
        <v>0</v>
      </c>
      <c r="Q217" s="201">
        <v>1.5200000000000001E-3</v>
      </c>
      <c r="R217" s="201">
        <f t="shared" si="42"/>
        <v>3.0400000000000002E-3</v>
      </c>
      <c r="S217" s="201">
        <v>0</v>
      </c>
      <c r="T217" s="202">
        <f t="shared" si="43"/>
        <v>0</v>
      </c>
      <c r="AR217" s="23" t="s">
        <v>332</v>
      </c>
      <c r="AT217" s="23" t="s">
        <v>505</v>
      </c>
      <c r="AU217" s="23" t="s">
        <v>84</v>
      </c>
      <c r="AY217" s="23" t="s">
        <v>138</v>
      </c>
      <c r="BE217" s="203">
        <f t="shared" si="44"/>
        <v>0</v>
      </c>
      <c r="BF217" s="203">
        <f t="shared" si="45"/>
        <v>0</v>
      </c>
      <c r="BG217" s="203">
        <f t="shared" si="46"/>
        <v>0</v>
      </c>
      <c r="BH217" s="203">
        <f t="shared" si="47"/>
        <v>0</v>
      </c>
      <c r="BI217" s="203">
        <f t="shared" si="48"/>
        <v>0</v>
      </c>
      <c r="BJ217" s="23" t="s">
        <v>24</v>
      </c>
      <c r="BK217" s="203">
        <f t="shared" si="49"/>
        <v>0</v>
      </c>
      <c r="BL217" s="23" t="s">
        <v>226</v>
      </c>
      <c r="BM217" s="23" t="s">
        <v>1206</v>
      </c>
    </row>
    <row r="218" spans="2:65" s="1" customFormat="1" ht="22.5" customHeight="1">
      <c r="B218" s="40"/>
      <c r="C218" s="192" t="s">
        <v>1207</v>
      </c>
      <c r="D218" s="192" t="s">
        <v>141</v>
      </c>
      <c r="E218" s="193" t="s">
        <v>1208</v>
      </c>
      <c r="F218" s="194" t="s">
        <v>1209</v>
      </c>
      <c r="G218" s="195" t="s">
        <v>410</v>
      </c>
      <c r="H218" s="196">
        <v>4</v>
      </c>
      <c r="I218" s="197"/>
      <c r="J218" s="198">
        <f t="shared" si="40"/>
        <v>0</v>
      </c>
      <c r="K218" s="194" t="s">
        <v>155</v>
      </c>
      <c r="L218" s="60"/>
      <c r="M218" s="199" t="s">
        <v>22</v>
      </c>
      <c r="N218" s="200" t="s">
        <v>46</v>
      </c>
      <c r="O218" s="41"/>
      <c r="P218" s="201">
        <f t="shared" si="41"/>
        <v>0</v>
      </c>
      <c r="Q218" s="201">
        <v>1.9599999999999999E-3</v>
      </c>
      <c r="R218" s="201">
        <f t="shared" si="42"/>
        <v>7.8399999999999997E-3</v>
      </c>
      <c r="S218" s="201">
        <v>0</v>
      </c>
      <c r="T218" s="202">
        <f t="shared" si="43"/>
        <v>0</v>
      </c>
      <c r="AR218" s="23" t="s">
        <v>226</v>
      </c>
      <c r="AT218" s="23" t="s">
        <v>141</v>
      </c>
      <c r="AU218" s="23" t="s">
        <v>84</v>
      </c>
      <c r="AY218" s="23" t="s">
        <v>138</v>
      </c>
      <c r="BE218" s="203">
        <f t="shared" si="44"/>
        <v>0</v>
      </c>
      <c r="BF218" s="203">
        <f t="shared" si="45"/>
        <v>0</v>
      </c>
      <c r="BG218" s="203">
        <f t="shared" si="46"/>
        <v>0</v>
      </c>
      <c r="BH218" s="203">
        <f t="shared" si="47"/>
        <v>0</v>
      </c>
      <c r="BI218" s="203">
        <f t="shared" si="48"/>
        <v>0</v>
      </c>
      <c r="BJ218" s="23" t="s">
        <v>24</v>
      </c>
      <c r="BK218" s="203">
        <f t="shared" si="49"/>
        <v>0</v>
      </c>
      <c r="BL218" s="23" t="s">
        <v>226</v>
      </c>
      <c r="BM218" s="23" t="s">
        <v>1210</v>
      </c>
    </row>
    <row r="219" spans="2:65" s="1" customFormat="1" ht="22.5" customHeight="1">
      <c r="B219" s="40"/>
      <c r="C219" s="192" t="s">
        <v>1211</v>
      </c>
      <c r="D219" s="192" t="s">
        <v>141</v>
      </c>
      <c r="E219" s="193" t="s">
        <v>1212</v>
      </c>
      <c r="F219" s="194" t="s">
        <v>1213</v>
      </c>
      <c r="G219" s="195" t="s">
        <v>410</v>
      </c>
      <c r="H219" s="196">
        <v>2</v>
      </c>
      <c r="I219" s="197"/>
      <c r="J219" s="198">
        <f t="shared" si="40"/>
        <v>0</v>
      </c>
      <c r="K219" s="194" t="s">
        <v>155</v>
      </c>
      <c r="L219" s="60"/>
      <c r="M219" s="199" t="s">
        <v>22</v>
      </c>
      <c r="N219" s="200" t="s">
        <v>46</v>
      </c>
      <c r="O219" s="41"/>
      <c r="P219" s="201">
        <f t="shared" si="41"/>
        <v>0</v>
      </c>
      <c r="Q219" s="201">
        <v>1.8E-3</v>
      </c>
      <c r="R219" s="201">
        <f t="shared" si="42"/>
        <v>3.5999999999999999E-3</v>
      </c>
      <c r="S219" s="201">
        <v>0</v>
      </c>
      <c r="T219" s="202">
        <f t="shared" si="43"/>
        <v>0</v>
      </c>
      <c r="AR219" s="23" t="s">
        <v>226</v>
      </c>
      <c r="AT219" s="23" t="s">
        <v>141</v>
      </c>
      <c r="AU219" s="23" t="s">
        <v>84</v>
      </c>
      <c r="AY219" s="23" t="s">
        <v>138</v>
      </c>
      <c r="BE219" s="203">
        <f t="shared" si="44"/>
        <v>0</v>
      </c>
      <c r="BF219" s="203">
        <f t="shared" si="45"/>
        <v>0</v>
      </c>
      <c r="BG219" s="203">
        <f t="shared" si="46"/>
        <v>0</v>
      </c>
      <c r="BH219" s="203">
        <f t="shared" si="47"/>
        <v>0</v>
      </c>
      <c r="BI219" s="203">
        <f t="shared" si="48"/>
        <v>0</v>
      </c>
      <c r="BJ219" s="23" t="s">
        <v>24</v>
      </c>
      <c r="BK219" s="203">
        <f t="shared" si="49"/>
        <v>0</v>
      </c>
      <c r="BL219" s="23" t="s">
        <v>226</v>
      </c>
      <c r="BM219" s="23" t="s">
        <v>1214</v>
      </c>
    </row>
    <row r="220" spans="2:65" s="1" customFormat="1" ht="31.5" customHeight="1">
      <c r="B220" s="40"/>
      <c r="C220" s="192" t="s">
        <v>1215</v>
      </c>
      <c r="D220" s="192" t="s">
        <v>141</v>
      </c>
      <c r="E220" s="193" t="s">
        <v>1216</v>
      </c>
      <c r="F220" s="194" t="s">
        <v>1217</v>
      </c>
      <c r="G220" s="195" t="s">
        <v>410</v>
      </c>
      <c r="H220" s="196">
        <v>4</v>
      </c>
      <c r="I220" s="197"/>
      <c r="J220" s="198">
        <f t="shared" si="40"/>
        <v>0</v>
      </c>
      <c r="K220" s="194" t="s">
        <v>155</v>
      </c>
      <c r="L220" s="60"/>
      <c r="M220" s="199" t="s">
        <v>22</v>
      </c>
      <c r="N220" s="200" t="s">
        <v>46</v>
      </c>
      <c r="O220" s="41"/>
      <c r="P220" s="201">
        <f t="shared" si="41"/>
        <v>0</v>
      </c>
      <c r="Q220" s="201">
        <v>1.8400000000000001E-3</v>
      </c>
      <c r="R220" s="201">
        <f t="shared" si="42"/>
        <v>7.3600000000000002E-3</v>
      </c>
      <c r="S220" s="201">
        <v>0</v>
      </c>
      <c r="T220" s="202">
        <f t="shared" si="43"/>
        <v>0</v>
      </c>
      <c r="AR220" s="23" t="s">
        <v>226</v>
      </c>
      <c r="AT220" s="23" t="s">
        <v>141</v>
      </c>
      <c r="AU220" s="23" t="s">
        <v>84</v>
      </c>
      <c r="AY220" s="23" t="s">
        <v>138</v>
      </c>
      <c r="BE220" s="203">
        <f t="shared" si="44"/>
        <v>0</v>
      </c>
      <c r="BF220" s="203">
        <f t="shared" si="45"/>
        <v>0</v>
      </c>
      <c r="BG220" s="203">
        <f t="shared" si="46"/>
        <v>0</v>
      </c>
      <c r="BH220" s="203">
        <f t="shared" si="47"/>
        <v>0</v>
      </c>
      <c r="BI220" s="203">
        <f t="shared" si="48"/>
        <v>0</v>
      </c>
      <c r="BJ220" s="23" t="s">
        <v>24</v>
      </c>
      <c r="BK220" s="203">
        <f t="shared" si="49"/>
        <v>0</v>
      </c>
      <c r="BL220" s="23" t="s">
        <v>226</v>
      </c>
      <c r="BM220" s="23" t="s">
        <v>1218</v>
      </c>
    </row>
    <row r="221" spans="2:65" s="1" customFormat="1" ht="22.5" customHeight="1">
      <c r="B221" s="40"/>
      <c r="C221" s="192" t="s">
        <v>713</v>
      </c>
      <c r="D221" s="192" t="s">
        <v>141</v>
      </c>
      <c r="E221" s="193" t="s">
        <v>1219</v>
      </c>
      <c r="F221" s="194" t="s">
        <v>1220</v>
      </c>
      <c r="G221" s="195" t="s">
        <v>220</v>
      </c>
      <c r="H221" s="196">
        <v>4</v>
      </c>
      <c r="I221" s="197"/>
      <c r="J221" s="198">
        <f t="shared" si="40"/>
        <v>0</v>
      </c>
      <c r="K221" s="194" t="s">
        <v>155</v>
      </c>
      <c r="L221" s="60"/>
      <c r="M221" s="199" t="s">
        <v>22</v>
      </c>
      <c r="N221" s="200" t="s">
        <v>46</v>
      </c>
      <c r="O221" s="41"/>
      <c r="P221" s="201">
        <f t="shared" si="41"/>
        <v>0</v>
      </c>
      <c r="Q221" s="201">
        <v>1.6000000000000001E-4</v>
      </c>
      <c r="R221" s="201">
        <f t="shared" si="42"/>
        <v>6.4000000000000005E-4</v>
      </c>
      <c r="S221" s="201">
        <v>0</v>
      </c>
      <c r="T221" s="202">
        <f t="shared" si="43"/>
        <v>0</v>
      </c>
      <c r="AR221" s="23" t="s">
        <v>226</v>
      </c>
      <c r="AT221" s="23" t="s">
        <v>141</v>
      </c>
      <c r="AU221" s="23" t="s">
        <v>84</v>
      </c>
      <c r="AY221" s="23" t="s">
        <v>138</v>
      </c>
      <c r="BE221" s="203">
        <f t="shared" si="44"/>
        <v>0</v>
      </c>
      <c r="BF221" s="203">
        <f t="shared" si="45"/>
        <v>0</v>
      </c>
      <c r="BG221" s="203">
        <f t="shared" si="46"/>
        <v>0</v>
      </c>
      <c r="BH221" s="203">
        <f t="shared" si="47"/>
        <v>0</v>
      </c>
      <c r="BI221" s="203">
        <f t="shared" si="48"/>
        <v>0</v>
      </c>
      <c r="BJ221" s="23" t="s">
        <v>24</v>
      </c>
      <c r="BK221" s="203">
        <f t="shared" si="49"/>
        <v>0</v>
      </c>
      <c r="BL221" s="23" t="s">
        <v>226</v>
      </c>
      <c r="BM221" s="23" t="s">
        <v>1221</v>
      </c>
    </row>
    <row r="222" spans="2:65" s="1" customFormat="1" ht="22.5" customHeight="1">
      <c r="B222" s="40"/>
      <c r="C222" s="192" t="s">
        <v>1222</v>
      </c>
      <c r="D222" s="192" t="s">
        <v>141</v>
      </c>
      <c r="E222" s="193" t="s">
        <v>1223</v>
      </c>
      <c r="F222" s="194" t="s">
        <v>1224</v>
      </c>
      <c r="G222" s="195" t="s">
        <v>220</v>
      </c>
      <c r="H222" s="196">
        <v>2</v>
      </c>
      <c r="I222" s="197"/>
      <c r="J222" s="198">
        <f t="shared" si="40"/>
        <v>0</v>
      </c>
      <c r="K222" s="194" t="s">
        <v>155</v>
      </c>
      <c r="L222" s="60"/>
      <c r="M222" s="199" t="s">
        <v>22</v>
      </c>
      <c r="N222" s="200" t="s">
        <v>46</v>
      </c>
      <c r="O222" s="41"/>
      <c r="P222" s="201">
        <f t="shared" si="41"/>
        <v>0</v>
      </c>
      <c r="Q222" s="201">
        <v>0</v>
      </c>
      <c r="R222" s="201">
        <f t="shared" si="42"/>
        <v>0</v>
      </c>
      <c r="S222" s="201">
        <v>0</v>
      </c>
      <c r="T222" s="202">
        <f t="shared" si="43"/>
        <v>0</v>
      </c>
      <c r="AR222" s="23" t="s">
        <v>226</v>
      </c>
      <c r="AT222" s="23" t="s">
        <v>141</v>
      </c>
      <c r="AU222" s="23" t="s">
        <v>84</v>
      </c>
      <c r="AY222" s="23" t="s">
        <v>138</v>
      </c>
      <c r="BE222" s="203">
        <f t="shared" si="44"/>
        <v>0</v>
      </c>
      <c r="BF222" s="203">
        <f t="shared" si="45"/>
        <v>0</v>
      </c>
      <c r="BG222" s="203">
        <f t="shared" si="46"/>
        <v>0</v>
      </c>
      <c r="BH222" s="203">
        <f t="shared" si="47"/>
        <v>0</v>
      </c>
      <c r="BI222" s="203">
        <f t="shared" si="48"/>
        <v>0</v>
      </c>
      <c r="BJ222" s="23" t="s">
        <v>24</v>
      </c>
      <c r="BK222" s="203">
        <f t="shared" si="49"/>
        <v>0</v>
      </c>
      <c r="BL222" s="23" t="s">
        <v>226</v>
      </c>
      <c r="BM222" s="23" t="s">
        <v>1225</v>
      </c>
    </row>
    <row r="223" spans="2:65" s="1" customFormat="1" ht="22.5" customHeight="1">
      <c r="B223" s="40"/>
      <c r="C223" s="192" t="s">
        <v>1226</v>
      </c>
      <c r="D223" s="192" t="s">
        <v>141</v>
      </c>
      <c r="E223" s="193" t="s">
        <v>1227</v>
      </c>
      <c r="F223" s="194" t="s">
        <v>1228</v>
      </c>
      <c r="G223" s="195" t="s">
        <v>220</v>
      </c>
      <c r="H223" s="196">
        <v>6</v>
      </c>
      <c r="I223" s="197"/>
      <c r="J223" s="198">
        <f t="shared" si="40"/>
        <v>0</v>
      </c>
      <c r="K223" s="194" t="s">
        <v>155</v>
      </c>
      <c r="L223" s="60"/>
      <c r="M223" s="199" t="s">
        <v>22</v>
      </c>
      <c r="N223" s="200" t="s">
        <v>46</v>
      </c>
      <c r="O223" s="41"/>
      <c r="P223" s="201">
        <f t="shared" si="41"/>
        <v>0</v>
      </c>
      <c r="Q223" s="201">
        <v>4.0000000000000003E-5</v>
      </c>
      <c r="R223" s="201">
        <f t="shared" si="42"/>
        <v>2.4000000000000003E-4</v>
      </c>
      <c r="S223" s="201">
        <v>0</v>
      </c>
      <c r="T223" s="202">
        <f t="shared" si="43"/>
        <v>0</v>
      </c>
      <c r="AR223" s="23" t="s">
        <v>226</v>
      </c>
      <c r="AT223" s="23" t="s">
        <v>141</v>
      </c>
      <c r="AU223" s="23" t="s">
        <v>84</v>
      </c>
      <c r="AY223" s="23" t="s">
        <v>138</v>
      </c>
      <c r="BE223" s="203">
        <f t="shared" si="44"/>
        <v>0</v>
      </c>
      <c r="BF223" s="203">
        <f t="shared" si="45"/>
        <v>0</v>
      </c>
      <c r="BG223" s="203">
        <f t="shared" si="46"/>
        <v>0</v>
      </c>
      <c r="BH223" s="203">
        <f t="shared" si="47"/>
        <v>0</v>
      </c>
      <c r="BI223" s="203">
        <f t="shared" si="48"/>
        <v>0</v>
      </c>
      <c r="BJ223" s="23" t="s">
        <v>24</v>
      </c>
      <c r="BK223" s="203">
        <f t="shared" si="49"/>
        <v>0</v>
      </c>
      <c r="BL223" s="23" t="s">
        <v>226</v>
      </c>
      <c r="BM223" s="23" t="s">
        <v>1229</v>
      </c>
    </row>
    <row r="224" spans="2:65" s="1" customFormat="1" ht="22.5" customHeight="1">
      <c r="B224" s="40"/>
      <c r="C224" s="192" t="s">
        <v>1230</v>
      </c>
      <c r="D224" s="192" t="s">
        <v>141</v>
      </c>
      <c r="E224" s="193" t="s">
        <v>1231</v>
      </c>
      <c r="F224" s="194" t="s">
        <v>1232</v>
      </c>
      <c r="G224" s="195" t="s">
        <v>220</v>
      </c>
      <c r="H224" s="196">
        <v>4</v>
      </c>
      <c r="I224" s="197"/>
      <c r="J224" s="198">
        <f t="shared" si="40"/>
        <v>0</v>
      </c>
      <c r="K224" s="194" t="s">
        <v>22</v>
      </c>
      <c r="L224" s="60"/>
      <c r="M224" s="199" t="s">
        <v>22</v>
      </c>
      <c r="N224" s="200" t="s">
        <v>46</v>
      </c>
      <c r="O224" s="41"/>
      <c r="P224" s="201">
        <f t="shared" si="41"/>
        <v>0</v>
      </c>
      <c r="Q224" s="201">
        <v>2.3000000000000001E-4</v>
      </c>
      <c r="R224" s="201">
        <f t="shared" si="42"/>
        <v>9.2000000000000003E-4</v>
      </c>
      <c r="S224" s="201">
        <v>0</v>
      </c>
      <c r="T224" s="202">
        <f t="shared" si="43"/>
        <v>0</v>
      </c>
      <c r="AR224" s="23" t="s">
        <v>226</v>
      </c>
      <c r="AT224" s="23" t="s">
        <v>141</v>
      </c>
      <c r="AU224" s="23" t="s">
        <v>84</v>
      </c>
      <c r="AY224" s="23" t="s">
        <v>138</v>
      </c>
      <c r="BE224" s="203">
        <f t="shared" si="44"/>
        <v>0</v>
      </c>
      <c r="BF224" s="203">
        <f t="shared" si="45"/>
        <v>0</v>
      </c>
      <c r="BG224" s="203">
        <f t="shared" si="46"/>
        <v>0</v>
      </c>
      <c r="BH224" s="203">
        <f t="shared" si="47"/>
        <v>0</v>
      </c>
      <c r="BI224" s="203">
        <f t="shared" si="48"/>
        <v>0</v>
      </c>
      <c r="BJ224" s="23" t="s">
        <v>24</v>
      </c>
      <c r="BK224" s="203">
        <f t="shared" si="49"/>
        <v>0</v>
      </c>
      <c r="BL224" s="23" t="s">
        <v>226</v>
      </c>
      <c r="BM224" s="23" t="s">
        <v>1233</v>
      </c>
    </row>
    <row r="225" spans="2:65" s="1" customFormat="1" ht="31.5" customHeight="1">
      <c r="B225" s="40"/>
      <c r="C225" s="192" t="s">
        <v>1234</v>
      </c>
      <c r="D225" s="192" t="s">
        <v>141</v>
      </c>
      <c r="E225" s="193" t="s">
        <v>1235</v>
      </c>
      <c r="F225" s="194" t="s">
        <v>1236</v>
      </c>
      <c r="G225" s="195" t="s">
        <v>220</v>
      </c>
      <c r="H225" s="196">
        <v>2</v>
      </c>
      <c r="I225" s="197"/>
      <c r="J225" s="198">
        <f t="shared" si="40"/>
        <v>0</v>
      </c>
      <c r="K225" s="194" t="s">
        <v>155</v>
      </c>
      <c r="L225" s="60"/>
      <c r="M225" s="199" t="s">
        <v>22</v>
      </c>
      <c r="N225" s="200" t="s">
        <v>46</v>
      </c>
      <c r="O225" s="41"/>
      <c r="P225" s="201">
        <f t="shared" si="41"/>
        <v>0</v>
      </c>
      <c r="Q225" s="201">
        <v>5.1999999999999995E-4</v>
      </c>
      <c r="R225" s="201">
        <f t="shared" si="42"/>
        <v>1.0399999999999999E-3</v>
      </c>
      <c r="S225" s="201">
        <v>0</v>
      </c>
      <c r="T225" s="202">
        <f t="shared" si="43"/>
        <v>0</v>
      </c>
      <c r="AR225" s="23" t="s">
        <v>226</v>
      </c>
      <c r="AT225" s="23" t="s">
        <v>141</v>
      </c>
      <c r="AU225" s="23" t="s">
        <v>84</v>
      </c>
      <c r="AY225" s="23" t="s">
        <v>138</v>
      </c>
      <c r="BE225" s="203">
        <f t="shared" si="44"/>
        <v>0</v>
      </c>
      <c r="BF225" s="203">
        <f t="shared" si="45"/>
        <v>0</v>
      </c>
      <c r="BG225" s="203">
        <f t="shared" si="46"/>
        <v>0</v>
      </c>
      <c r="BH225" s="203">
        <f t="shared" si="47"/>
        <v>0</v>
      </c>
      <c r="BI225" s="203">
        <f t="shared" si="48"/>
        <v>0</v>
      </c>
      <c r="BJ225" s="23" t="s">
        <v>24</v>
      </c>
      <c r="BK225" s="203">
        <f t="shared" si="49"/>
        <v>0</v>
      </c>
      <c r="BL225" s="23" t="s">
        <v>226</v>
      </c>
      <c r="BM225" s="23" t="s">
        <v>1237</v>
      </c>
    </row>
    <row r="226" spans="2:65" s="1" customFormat="1" ht="44.25" customHeight="1">
      <c r="B226" s="40"/>
      <c r="C226" s="192" t="s">
        <v>1238</v>
      </c>
      <c r="D226" s="192" t="s">
        <v>141</v>
      </c>
      <c r="E226" s="193" t="s">
        <v>1239</v>
      </c>
      <c r="F226" s="194" t="s">
        <v>1240</v>
      </c>
      <c r="G226" s="195" t="s">
        <v>220</v>
      </c>
      <c r="H226" s="196">
        <v>2</v>
      </c>
      <c r="I226" s="197"/>
      <c r="J226" s="198">
        <f t="shared" si="40"/>
        <v>0</v>
      </c>
      <c r="K226" s="194" t="s">
        <v>155</v>
      </c>
      <c r="L226" s="60"/>
      <c r="M226" s="199" t="s">
        <v>22</v>
      </c>
      <c r="N226" s="200" t="s">
        <v>46</v>
      </c>
      <c r="O226" s="41"/>
      <c r="P226" s="201">
        <f t="shared" si="41"/>
        <v>0</v>
      </c>
      <c r="Q226" s="201">
        <v>2.7999999999999998E-4</v>
      </c>
      <c r="R226" s="201">
        <f t="shared" si="42"/>
        <v>5.5999999999999995E-4</v>
      </c>
      <c r="S226" s="201">
        <v>0</v>
      </c>
      <c r="T226" s="202">
        <f t="shared" si="43"/>
        <v>0</v>
      </c>
      <c r="AR226" s="23" t="s">
        <v>226</v>
      </c>
      <c r="AT226" s="23" t="s">
        <v>141</v>
      </c>
      <c r="AU226" s="23" t="s">
        <v>84</v>
      </c>
      <c r="AY226" s="23" t="s">
        <v>138</v>
      </c>
      <c r="BE226" s="203">
        <f t="shared" si="44"/>
        <v>0</v>
      </c>
      <c r="BF226" s="203">
        <f t="shared" si="45"/>
        <v>0</v>
      </c>
      <c r="BG226" s="203">
        <f t="shared" si="46"/>
        <v>0</v>
      </c>
      <c r="BH226" s="203">
        <f t="shared" si="47"/>
        <v>0</v>
      </c>
      <c r="BI226" s="203">
        <f t="shared" si="48"/>
        <v>0</v>
      </c>
      <c r="BJ226" s="23" t="s">
        <v>24</v>
      </c>
      <c r="BK226" s="203">
        <f t="shared" si="49"/>
        <v>0</v>
      </c>
      <c r="BL226" s="23" t="s">
        <v>226</v>
      </c>
      <c r="BM226" s="23" t="s">
        <v>1241</v>
      </c>
    </row>
    <row r="227" spans="2:65" s="1" customFormat="1" ht="31.5" customHeight="1">
      <c r="B227" s="40"/>
      <c r="C227" s="192" t="s">
        <v>1242</v>
      </c>
      <c r="D227" s="192" t="s">
        <v>141</v>
      </c>
      <c r="E227" s="193" t="s">
        <v>1243</v>
      </c>
      <c r="F227" s="194" t="s">
        <v>1244</v>
      </c>
      <c r="G227" s="195" t="s">
        <v>220</v>
      </c>
      <c r="H227" s="196">
        <v>6</v>
      </c>
      <c r="I227" s="197"/>
      <c r="J227" s="198">
        <f t="shared" si="40"/>
        <v>0</v>
      </c>
      <c r="K227" s="194" t="s">
        <v>155</v>
      </c>
      <c r="L227" s="60"/>
      <c r="M227" s="199" t="s">
        <v>22</v>
      </c>
      <c r="N227" s="200" t="s">
        <v>46</v>
      </c>
      <c r="O227" s="41"/>
      <c r="P227" s="201">
        <f t="shared" si="41"/>
        <v>0</v>
      </c>
      <c r="Q227" s="201">
        <v>1.3999999999999999E-4</v>
      </c>
      <c r="R227" s="201">
        <f t="shared" si="42"/>
        <v>8.3999999999999993E-4</v>
      </c>
      <c r="S227" s="201">
        <v>0</v>
      </c>
      <c r="T227" s="202">
        <f t="shared" si="43"/>
        <v>0</v>
      </c>
      <c r="AR227" s="23" t="s">
        <v>226</v>
      </c>
      <c r="AT227" s="23" t="s">
        <v>141</v>
      </c>
      <c r="AU227" s="23" t="s">
        <v>84</v>
      </c>
      <c r="AY227" s="23" t="s">
        <v>138</v>
      </c>
      <c r="BE227" s="203">
        <f t="shared" si="44"/>
        <v>0</v>
      </c>
      <c r="BF227" s="203">
        <f t="shared" si="45"/>
        <v>0</v>
      </c>
      <c r="BG227" s="203">
        <f t="shared" si="46"/>
        <v>0</v>
      </c>
      <c r="BH227" s="203">
        <f t="shared" si="47"/>
        <v>0</v>
      </c>
      <c r="BI227" s="203">
        <f t="shared" si="48"/>
        <v>0</v>
      </c>
      <c r="BJ227" s="23" t="s">
        <v>24</v>
      </c>
      <c r="BK227" s="203">
        <f t="shared" si="49"/>
        <v>0</v>
      </c>
      <c r="BL227" s="23" t="s">
        <v>226</v>
      </c>
      <c r="BM227" s="23" t="s">
        <v>1245</v>
      </c>
    </row>
    <row r="228" spans="2:65" s="1" customFormat="1" ht="31.5" customHeight="1">
      <c r="B228" s="40"/>
      <c r="C228" s="192" t="s">
        <v>1246</v>
      </c>
      <c r="D228" s="192" t="s">
        <v>141</v>
      </c>
      <c r="E228" s="193" t="s">
        <v>1247</v>
      </c>
      <c r="F228" s="194" t="s">
        <v>1248</v>
      </c>
      <c r="G228" s="195" t="s">
        <v>220</v>
      </c>
      <c r="H228" s="196">
        <v>2</v>
      </c>
      <c r="I228" s="197"/>
      <c r="J228" s="198">
        <f t="shared" si="40"/>
        <v>0</v>
      </c>
      <c r="K228" s="194" t="s">
        <v>155</v>
      </c>
      <c r="L228" s="60"/>
      <c r="M228" s="199" t="s">
        <v>22</v>
      </c>
      <c r="N228" s="200" t="s">
        <v>46</v>
      </c>
      <c r="O228" s="41"/>
      <c r="P228" s="201">
        <f t="shared" si="41"/>
        <v>0</v>
      </c>
      <c r="Q228" s="201">
        <v>1.6000000000000001E-4</v>
      </c>
      <c r="R228" s="201">
        <f t="shared" si="42"/>
        <v>3.2000000000000003E-4</v>
      </c>
      <c r="S228" s="201">
        <v>0</v>
      </c>
      <c r="T228" s="202">
        <f t="shared" si="43"/>
        <v>0</v>
      </c>
      <c r="AR228" s="23" t="s">
        <v>226</v>
      </c>
      <c r="AT228" s="23" t="s">
        <v>141</v>
      </c>
      <c r="AU228" s="23" t="s">
        <v>84</v>
      </c>
      <c r="AY228" s="23" t="s">
        <v>138</v>
      </c>
      <c r="BE228" s="203">
        <f t="shared" si="44"/>
        <v>0</v>
      </c>
      <c r="BF228" s="203">
        <f t="shared" si="45"/>
        <v>0</v>
      </c>
      <c r="BG228" s="203">
        <f t="shared" si="46"/>
        <v>0</v>
      </c>
      <c r="BH228" s="203">
        <f t="shared" si="47"/>
        <v>0</v>
      </c>
      <c r="BI228" s="203">
        <f t="shared" si="48"/>
        <v>0</v>
      </c>
      <c r="BJ228" s="23" t="s">
        <v>24</v>
      </c>
      <c r="BK228" s="203">
        <f t="shared" si="49"/>
        <v>0</v>
      </c>
      <c r="BL228" s="23" t="s">
        <v>226</v>
      </c>
      <c r="BM228" s="23" t="s">
        <v>1249</v>
      </c>
    </row>
    <row r="229" spans="2:65" s="1" customFormat="1" ht="31.5" customHeight="1">
      <c r="B229" s="40"/>
      <c r="C229" s="192" t="s">
        <v>1250</v>
      </c>
      <c r="D229" s="192" t="s">
        <v>141</v>
      </c>
      <c r="E229" s="193" t="s">
        <v>1251</v>
      </c>
      <c r="F229" s="194" t="s">
        <v>1252</v>
      </c>
      <c r="G229" s="195" t="s">
        <v>924</v>
      </c>
      <c r="H229" s="263"/>
      <c r="I229" s="197"/>
      <c r="J229" s="198">
        <f t="shared" si="40"/>
        <v>0</v>
      </c>
      <c r="K229" s="194" t="s">
        <v>155</v>
      </c>
      <c r="L229" s="60"/>
      <c r="M229" s="199" t="s">
        <v>22</v>
      </c>
      <c r="N229" s="200" t="s">
        <v>46</v>
      </c>
      <c r="O229" s="41"/>
      <c r="P229" s="201">
        <f t="shared" si="41"/>
        <v>0</v>
      </c>
      <c r="Q229" s="201">
        <v>0</v>
      </c>
      <c r="R229" s="201">
        <f t="shared" si="42"/>
        <v>0</v>
      </c>
      <c r="S229" s="201">
        <v>0</v>
      </c>
      <c r="T229" s="202">
        <f t="shared" si="43"/>
        <v>0</v>
      </c>
      <c r="AR229" s="23" t="s">
        <v>226</v>
      </c>
      <c r="AT229" s="23" t="s">
        <v>141</v>
      </c>
      <c r="AU229" s="23" t="s">
        <v>84</v>
      </c>
      <c r="AY229" s="23" t="s">
        <v>138</v>
      </c>
      <c r="BE229" s="203">
        <f t="shared" si="44"/>
        <v>0</v>
      </c>
      <c r="BF229" s="203">
        <f t="shared" si="45"/>
        <v>0</v>
      </c>
      <c r="BG229" s="203">
        <f t="shared" si="46"/>
        <v>0</v>
      </c>
      <c r="BH229" s="203">
        <f t="shared" si="47"/>
        <v>0</v>
      </c>
      <c r="BI229" s="203">
        <f t="shared" si="48"/>
        <v>0</v>
      </c>
      <c r="BJ229" s="23" t="s">
        <v>24</v>
      </c>
      <c r="BK229" s="203">
        <f t="shared" si="49"/>
        <v>0</v>
      </c>
      <c r="BL229" s="23" t="s">
        <v>226</v>
      </c>
      <c r="BM229" s="23" t="s">
        <v>1253</v>
      </c>
    </row>
    <row r="230" spans="2:65" s="10" customFormat="1" ht="29.85" customHeight="1">
      <c r="B230" s="175"/>
      <c r="C230" s="176"/>
      <c r="D230" s="189" t="s">
        <v>74</v>
      </c>
      <c r="E230" s="190" t="s">
        <v>1254</v>
      </c>
      <c r="F230" s="190" t="s">
        <v>1255</v>
      </c>
      <c r="G230" s="176"/>
      <c r="H230" s="176"/>
      <c r="I230" s="179"/>
      <c r="J230" s="191">
        <f>BK230</f>
        <v>0</v>
      </c>
      <c r="K230" s="176"/>
      <c r="L230" s="181"/>
      <c r="M230" s="182"/>
      <c r="N230" s="183"/>
      <c r="O230" s="183"/>
      <c r="P230" s="184">
        <f>SUM(P231:P237)</f>
        <v>0</v>
      </c>
      <c r="Q230" s="183"/>
      <c r="R230" s="184">
        <f>SUM(R231:R237)</f>
        <v>0.1246</v>
      </c>
      <c r="S230" s="183"/>
      <c r="T230" s="185">
        <f>SUM(T231:T237)</f>
        <v>0</v>
      </c>
      <c r="AR230" s="186" t="s">
        <v>84</v>
      </c>
      <c r="AT230" s="187" t="s">
        <v>74</v>
      </c>
      <c r="AU230" s="187" t="s">
        <v>24</v>
      </c>
      <c r="AY230" s="186" t="s">
        <v>138</v>
      </c>
      <c r="BK230" s="188">
        <f>SUM(BK231:BK237)</f>
        <v>0</v>
      </c>
    </row>
    <row r="231" spans="2:65" s="1" customFormat="1" ht="31.5" customHeight="1">
      <c r="B231" s="40"/>
      <c r="C231" s="192" t="s">
        <v>1256</v>
      </c>
      <c r="D231" s="192" t="s">
        <v>141</v>
      </c>
      <c r="E231" s="193" t="s">
        <v>1257</v>
      </c>
      <c r="F231" s="194" t="s">
        <v>1258</v>
      </c>
      <c r="G231" s="195" t="s">
        <v>410</v>
      </c>
      <c r="H231" s="196">
        <v>12</v>
      </c>
      <c r="I231" s="197"/>
      <c r="J231" s="198">
        <f t="shared" ref="J231:J237" si="50">ROUND(I231*H231,2)</f>
        <v>0</v>
      </c>
      <c r="K231" s="194" t="s">
        <v>544</v>
      </c>
      <c r="L231" s="60"/>
      <c r="M231" s="199" t="s">
        <v>22</v>
      </c>
      <c r="N231" s="200" t="s">
        <v>46</v>
      </c>
      <c r="O231" s="41"/>
      <c r="P231" s="201">
        <f t="shared" ref="P231:P237" si="51">O231*H231</f>
        <v>0</v>
      </c>
      <c r="Q231" s="201">
        <v>9.1999999999999998E-3</v>
      </c>
      <c r="R231" s="201">
        <f t="shared" ref="R231:R237" si="52">Q231*H231</f>
        <v>0.1104</v>
      </c>
      <c r="S231" s="201">
        <v>0</v>
      </c>
      <c r="T231" s="202">
        <f t="shared" ref="T231:T237" si="53">S231*H231</f>
        <v>0</v>
      </c>
      <c r="AR231" s="23" t="s">
        <v>226</v>
      </c>
      <c r="AT231" s="23" t="s">
        <v>141</v>
      </c>
      <c r="AU231" s="23" t="s">
        <v>84</v>
      </c>
      <c r="AY231" s="23" t="s">
        <v>138</v>
      </c>
      <c r="BE231" s="203">
        <f t="shared" ref="BE231:BE237" si="54">IF(N231="základní",J231,0)</f>
        <v>0</v>
      </c>
      <c r="BF231" s="203">
        <f t="shared" ref="BF231:BF237" si="55">IF(N231="snížená",J231,0)</f>
        <v>0</v>
      </c>
      <c r="BG231" s="203">
        <f t="shared" ref="BG231:BG237" si="56">IF(N231="zákl. přenesená",J231,0)</f>
        <v>0</v>
      </c>
      <c r="BH231" s="203">
        <f t="shared" ref="BH231:BH237" si="57">IF(N231="sníž. přenesená",J231,0)</f>
        <v>0</v>
      </c>
      <c r="BI231" s="203">
        <f t="shared" ref="BI231:BI237" si="58">IF(N231="nulová",J231,0)</f>
        <v>0</v>
      </c>
      <c r="BJ231" s="23" t="s">
        <v>24</v>
      </c>
      <c r="BK231" s="203">
        <f t="shared" ref="BK231:BK237" si="59">ROUND(I231*H231,2)</f>
        <v>0</v>
      </c>
      <c r="BL231" s="23" t="s">
        <v>226</v>
      </c>
      <c r="BM231" s="23" t="s">
        <v>1259</v>
      </c>
    </row>
    <row r="232" spans="2:65" s="1" customFormat="1" ht="31.5" customHeight="1">
      <c r="B232" s="40"/>
      <c r="C232" s="192" t="s">
        <v>1260</v>
      </c>
      <c r="D232" s="192" t="s">
        <v>141</v>
      </c>
      <c r="E232" s="193" t="s">
        <v>1261</v>
      </c>
      <c r="F232" s="194" t="s">
        <v>1262</v>
      </c>
      <c r="G232" s="195" t="s">
        <v>410</v>
      </c>
      <c r="H232" s="196">
        <v>12</v>
      </c>
      <c r="I232" s="197"/>
      <c r="J232" s="198">
        <f t="shared" si="50"/>
        <v>0</v>
      </c>
      <c r="K232" s="194" t="s">
        <v>544</v>
      </c>
      <c r="L232" s="60"/>
      <c r="M232" s="199" t="s">
        <v>22</v>
      </c>
      <c r="N232" s="200" t="s">
        <v>46</v>
      </c>
      <c r="O232" s="41"/>
      <c r="P232" s="201">
        <f t="shared" si="51"/>
        <v>0</v>
      </c>
      <c r="Q232" s="201">
        <v>0</v>
      </c>
      <c r="R232" s="201">
        <f t="shared" si="52"/>
        <v>0</v>
      </c>
      <c r="S232" s="201">
        <v>0</v>
      </c>
      <c r="T232" s="202">
        <f t="shared" si="53"/>
        <v>0</v>
      </c>
      <c r="AR232" s="23" t="s">
        <v>226</v>
      </c>
      <c r="AT232" s="23" t="s">
        <v>141</v>
      </c>
      <c r="AU232" s="23" t="s">
        <v>84</v>
      </c>
      <c r="AY232" s="23" t="s">
        <v>138</v>
      </c>
      <c r="BE232" s="203">
        <f t="shared" si="54"/>
        <v>0</v>
      </c>
      <c r="BF232" s="203">
        <f t="shared" si="55"/>
        <v>0</v>
      </c>
      <c r="BG232" s="203">
        <f t="shared" si="56"/>
        <v>0</v>
      </c>
      <c r="BH232" s="203">
        <f t="shared" si="57"/>
        <v>0</v>
      </c>
      <c r="BI232" s="203">
        <f t="shared" si="58"/>
        <v>0</v>
      </c>
      <c r="BJ232" s="23" t="s">
        <v>24</v>
      </c>
      <c r="BK232" s="203">
        <f t="shared" si="59"/>
        <v>0</v>
      </c>
      <c r="BL232" s="23" t="s">
        <v>226</v>
      </c>
      <c r="BM232" s="23" t="s">
        <v>1263</v>
      </c>
    </row>
    <row r="233" spans="2:65" s="1" customFormat="1" ht="22.5" customHeight="1">
      <c r="B233" s="40"/>
      <c r="C233" s="192" t="s">
        <v>1264</v>
      </c>
      <c r="D233" s="192" t="s">
        <v>141</v>
      </c>
      <c r="E233" s="193" t="s">
        <v>1265</v>
      </c>
      <c r="F233" s="194" t="s">
        <v>1266</v>
      </c>
      <c r="G233" s="195" t="s">
        <v>410</v>
      </c>
      <c r="H233" s="196">
        <v>12</v>
      </c>
      <c r="I233" s="197"/>
      <c r="J233" s="198">
        <f t="shared" si="50"/>
        <v>0</v>
      </c>
      <c r="K233" s="194" t="s">
        <v>544</v>
      </c>
      <c r="L233" s="60"/>
      <c r="M233" s="199" t="s">
        <v>22</v>
      </c>
      <c r="N233" s="200" t="s">
        <v>46</v>
      </c>
      <c r="O233" s="41"/>
      <c r="P233" s="201">
        <f t="shared" si="51"/>
        <v>0</v>
      </c>
      <c r="Q233" s="201">
        <v>1.4999999999999999E-4</v>
      </c>
      <c r="R233" s="201">
        <f t="shared" si="52"/>
        <v>1.8E-3</v>
      </c>
      <c r="S233" s="201">
        <v>0</v>
      </c>
      <c r="T233" s="202">
        <f t="shared" si="53"/>
        <v>0</v>
      </c>
      <c r="AR233" s="23" t="s">
        <v>226</v>
      </c>
      <c r="AT233" s="23" t="s">
        <v>141</v>
      </c>
      <c r="AU233" s="23" t="s">
        <v>84</v>
      </c>
      <c r="AY233" s="23" t="s">
        <v>138</v>
      </c>
      <c r="BE233" s="203">
        <f t="shared" si="54"/>
        <v>0</v>
      </c>
      <c r="BF233" s="203">
        <f t="shared" si="55"/>
        <v>0</v>
      </c>
      <c r="BG233" s="203">
        <f t="shared" si="56"/>
        <v>0</v>
      </c>
      <c r="BH233" s="203">
        <f t="shared" si="57"/>
        <v>0</v>
      </c>
      <c r="BI233" s="203">
        <f t="shared" si="58"/>
        <v>0</v>
      </c>
      <c r="BJ233" s="23" t="s">
        <v>24</v>
      </c>
      <c r="BK233" s="203">
        <f t="shared" si="59"/>
        <v>0</v>
      </c>
      <c r="BL233" s="23" t="s">
        <v>226</v>
      </c>
      <c r="BM233" s="23" t="s">
        <v>1267</v>
      </c>
    </row>
    <row r="234" spans="2:65" s="1" customFormat="1" ht="22.5" customHeight="1">
      <c r="B234" s="40"/>
      <c r="C234" s="245" t="s">
        <v>1268</v>
      </c>
      <c r="D234" s="245" t="s">
        <v>505</v>
      </c>
      <c r="E234" s="246" t="s">
        <v>1269</v>
      </c>
      <c r="F234" s="247" t="s">
        <v>1270</v>
      </c>
      <c r="G234" s="248" t="s">
        <v>220</v>
      </c>
      <c r="H234" s="249">
        <v>10</v>
      </c>
      <c r="I234" s="250"/>
      <c r="J234" s="251">
        <f t="shared" si="50"/>
        <v>0</v>
      </c>
      <c r="K234" s="247" t="s">
        <v>544</v>
      </c>
      <c r="L234" s="252"/>
      <c r="M234" s="253" t="s">
        <v>22</v>
      </c>
      <c r="N234" s="254" t="s">
        <v>46</v>
      </c>
      <c r="O234" s="41"/>
      <c r="P234" s="201">
        <f t="shared" si="51"/>
        <v>0</v>
      </c>
      <c r="Q234" s="201">
        <v>5.0000000000000001E-4</v>
      </c>
      <c r="R234" s="201">
        <f t="shared" si="52"/>
        <v>5.0000000000000001E-3</v>
      </c>
      <c r="S234" s="201">
        <v>0</v>
      </c>
      <c r="T234" s="202">
        <f t="shared" si="53"/>
        <v>0</v>
      </c>
      <c r="AR234" s="23" t="s">
        <v>332</v>
      </c>
      <c r="AT234" s="23" t="s">
        <v>505</v>
      </c>
      <c r="AU234" s="23" t="s">
        <v>84</v>
      </c>
      <c r="AY234" s="23" t="s">
        <v>138</v>
      </c>
      <c r="BE234" s="203">
        <f t="shared" si="54"/>
        <v>0</v>
      </c>
      <c r="BF234" s="203">
        <f t="shared" si="55"/>
        <v>0</v>
      </c>
      <c r="BG234" s="203">
        <f t="shared" si="56"/>
        <v>0</v>
      </c>
      <c r="BH234" s="203">
        <f t="shared" si="57"/>
        <v>0</v>
      </c>
      <c r="BI234" s="203">
        <f t="shared" si="58"/>
        <v>0</v>
      </c>
      <c r="BJ234" s="23" t="s">
        <v>24</v>
      </c>
      <c r="BK234" s="203">
        <f t="shared" si="59"/>
        <v>0</v>
      </c>
      <c r="BL234" s="23" t="s">
        <v>226</v>
      </c>
      <c r="BM234" s="23" t="s">
        <v>1271</v>
      </c>
    </row>
    <row r="235" spans="2:65" s="1" customFormat="1" ht="22.5" customHeight="1">
      <c r="B235" s="40"/>
      <c r="C235" s="245" t="s">
        <v>1272</v>
      </c>
      <c r="D235" s="245" t="s">
        <v>505</v>
      </c>
      <c r="E235" s="246" t="s">
        <v>1273</v>
      </c>
      <c r="F235" s="247" t="s">
        <v>1274</v>
      </c>
      <c r="G235" s="248" t="s">
        <v>220</v>
      </c>
      <c r="H235" s="249">
        <v>2</v>
      </c>
      <c r="I235" s="250"/>
      <c r="J235" s="251">
        <f t="shared" si="50"/>
        <v>0</v>
      </c>
      <c r="K235" s="247" t="s">
        <v>155</v>
      </c>
      <c r="L235" s="252"/>
      <c r="M235" s="253" t="s">
        <v>22</v>
      </c>
      <c r="N235" s="254" t="s">
        <v>46</v>
      </c>
      <c r="O235" s="41"/>
      <c r="P235" s="201">
        <f t="shared" si="51"/>
        <v>0</v>
      </c>
      <c r="Q235" s="201">
        <v>1.9E-3</v>
      </c>
      <c r="R235" s="201">
        <f t="shared" si="52"/>
        <v>3.8E-3</v>
      </c>
      <c r="S235" s="201">
        <v>0</v>
      </c>
      <c r="T235" s="202">
        <f t="shared" si="53"/>
        <v>0</v>
      </c>
      <c r="AR235" s="23" t="s">
        <v>332</v>
      </c>
      <c r="AT235" s="23" t="s">
        <v>505</v>
      </c>
      <c r="AU235" s="23" t="s">
        <v>84</v>
      </c>
      <c r="AY235" s="23" t="s">
        <v>138</v>
      </c>
      <c r="BE235" s="203">
        <f t="shared" si="54"/>
        <v>0</v>
      </c>
      <c r="BF235" s="203">
        <f t="shared" si="55"/>
        <v>0</v>
      </c>
      <c r="BG235" s="203">
        <f t="shared" si="56"/>
        <v>0</v>
      </c>
      <c r="BH235" s="203">
        <f t="shared" si="57"/>
        <v>0</v>
      </c>
      <c r="BI235" s="203">
        <f t="shared" si="58"/>
        <v>0</v>
      </c>
      <c r="BJ235" s="23" t="s">
        <v>24</v>
      </c>
      <c r="BK235" s="203">
        <f t="shared" si="59"/>
        <v>0</v>
      </c>
      <c r="BL235" s="23" t="s">
        <v>226</v>
      </c>
      <c r="BM235" s="23" t="s">
        <v>1275</v>
      </c>
    </row>
    <row r="236" spans="2:65" s="1" customFormat="1" ht="22.5" customHeight="1">
      <c r="B236" s="40"/>
      <c r="C236" s="245" t="s">
        <v>1276</v>
      </c>
      <c r="D236" s="245" t="s">
        <v>505</v>
      </c>
      <c r="E236" s="246" t="s">
        <v>1277</v>
      </c>
      <c r="F236" s="247" t="s">
        <v>1278</v>
      </c>
      <c r="G236" s="248" t="s">
        <v>220</v>
      </c>
      <c r="H236" s="249">
        <v>2</v>
      </c>
      <c r="I236" s="250"/>
      <c r="J236" s="251">
        <f t="shared" si="50"/>
        <v>0</v>
      </c>
      <c r="K236" s="247" t="s">
        <v>155</v>
      </c>
      <c r="L236" s="252"/>
      <c r="M236" s="253" t="s">
        <v>22</v>
      </c>
      <c r="N236" s="254" t="s">
        <v>46</v>
      </c>
      <c r="O236" s="41"/>
      <c r="P236" s="201">
        <f t="shared" si="51"/>
        <v>0</v>
      </c>
      <c r="Q236" s="201">
        <v>1.8E-3</v>
      </c>
      <c r="R236" s="201">
        <f t="shared" si="52"/>
        <v>3.5999999999999999E-3</v>
      </c>
      <c r="S236" s="201">
        <v>0</v>
      </c>
      <c r="T236" s="202">
        <f t="shared" si="53"/>
        <v>0</v>
      </c>
      <c r="AR236" s="23" t="s">
        <v>332</v>
      </c>
      <c r="AT236" s="23" t="s">
        <v>505</v>
      </c>
      <c r="AU236" s="23" t="s">
        <v>84</v>
      </c>
      <c r="AY236" s="23" t="s">
        <v>138</v>
      </c>
      <c r="BE236" s="203">
        <f t="shared" si="54"/>
        <v>0</v>
      </c>
      <c r="BF236" s="203">
        <f t="shared" si="55"/>
        <v>0</v>
      </c>
      <c r="BG236" s="203">
        <f t="shared" si="56"/>
        <v>0</v>
      </c>
      <c r="BH236" s="203">
        <f t="shared" si="57"/>
        <v>0</v>
      </c>
      <c r="BI236" s="203">
        <f t="shared" si="58"/>
        <v>0</v>
      </c>
      <c r="BJ236" s="23" t="s">
        <v>24</v>
      </c>
      <c r="BK236" s="203">
        <f t="shared" si="59"/>
        <v>0</v>
      </c>
      <c r="BL236" s="23" t="s">
        <v>226</v>
      </c>
      <c r="BM236" s="23" t="s">
        <v>1279</v>
      </c>
    </row>
    <row r="237" spans="2:65" s="1" customFormat="1" ht="31.5" customHeight="1">
      <c r="B237" s="40"/>
      <c r="C237" s="192" t="s">
        <v>1280</v>
      </c>
      <c r="D237" s="192" t="s">
        <v>141</v>
      </c>
      <c r="E237" s="193" t="s">
        <v>1281</v>
      </c>
      <c r="F237" s="194" t="s">
        <v>1282</v>
      </c>
      <c r="G237" s="195" t="s">
        <v>924</v>
      </c>
      <c r="H237" s="263"/>
      <c r="I237" s="197"/>
      <c r="J237" s="198">
        <f t="shared" si="50"/>
        <v>0</v>
      </c>
      <c r="K237" s="194" t="s">
        <v>155</v>
      </c>
      <c r="L237" s="60"/>
      <c r="M237" s="199" t="s">
        <v>22</v>
      </c>
      <c r="N237" s="200" t="s">
        <v>46</v>
      </c>
      <c r="O237" s="41"/>
      <c r="P237" s="201">
        <f t="shared" si="51"/>
        <v>0</v>
      </c>
      <c r="Q237" s="201">
        <v>0</v>
      </c>
      <c r="R237" s="201">
        <f t="shared" si="52"/>
        <v>0</v>
      </c>
      <c r="S237" s="201">
        <v>0</v>
      </c>
      <c r="T237" s="202">
        <f t="shared" si="53"/>
        <v>0</v>
      </c>
      <c r="AR237" s="23" t="s">
        <v>226</v>
      </c>
      <c r="AT237" s="23" t="s">
        <v>141</v>
      </c>
      <c r="AU237" s="23" t="s">
        <v>84</v>
      </c>
      <c r="AY237" s="23" t="s">
        <v>138</v>
      </c>
      <c r="BE237" s="203">
        <f t="shared" si="54"/>
        <v>0</v>
      </c>
      <c r="BF237" s="203">
        <f t="shared" si="55"/>
        <v>0</v>
      </c>
      <c r="BG237" s="203">
        <f t="shared" si="56"/>
        <v>0</v>
      </c>
      <c r="BH237" s="203">
        <f t="shared" si="57"/>
        <v>0</v>
      </c>
      <c r="BI237" s="203">
        <f t="shared" si="58"/>
        <v>0</v>
      </c>
      <c r="BJ237" s="23" t="s">
        <v>24</v>
      </c>
      <c r="BK237" s="203">
        <f t="shared" si="59"/>
        <v>0</v>
      </c>
      <c r="BL237" s="23" t="s">
        <v>226</v>
      </c>
      <c r="BM237" s="23" t="s">
        <v>1283</v>
      </c>
    </row>
    <row r="238" spans="2:65" s="10" customFormat="1" ht="29.85" customHeight="1">
      <c r="B238" s="175"/>
      <c r="C238" s="176"/>
      <c r="D238" s="189" t="s">
        <v>74</v>
      </c>
      <c r="E238" s="190" t="s">
        <v>1284</v>
      </c>
      <c r="F238" s="190" t="s">
        <v>1285</v>
      </c>
      <c r="G238" s="176"/>
      <c r="H238" s="176"/>
      <c r="I238" s="179"/>
      <c r="J238" s="191">
        <f>BK238</f>
        <v>0</v>
      </c>
      <c r="K238" s="176"/>
      <c r="L238" s="181"/>
      <c r="M238" s="182"/>
      <c r="N238" s="183"/>
      <c r="O238" s="183"/>
      <c r="P238" s="184">
        <f>SUM(P239:P241)</f>
        <v>0</v>
      </c>
      <c r="Q238" s="183"/>
      <c r="R238" s="184">
        <f>SUM(R239:R241)</f>
        <v>5.5999999999999999E-3</v>
      </c>
      <c r="S238" s="183"/>
      <c r="T238" s="185">
        <f>SUM(T239:T241)</f>
        <v>0</v>
      </c>
      <c r="AR238" s="186" t="s">
        <v>84</v>
      </c>
      <c r="AT238" s="187" t="s">
        <v>74</v>
      </c>
      <c r="AU238" s="187" t="s">
        <v>24</v>
      </c>
      <c r="AY238" s="186" t="s">
        <v>138</v>
      </c>
      <c r="BK238" s="188">
        <f>SUM(BK239:BK241)</f>
        <v>0</v>
      </c>
    </row>
    <row r="239" spans="2:65" s="1" customFormat="1" ht="31.5" customHeight="1">
      <c r="B239" s="40"/>
      <c r="C239" s="192" t="s">
        <v>1286</v>
      </c>
      <c r="D239" s="192" t="s">
        <v>141</v>
      </c>
      <c r="E239" s="193" t="s">
        <v>1287</v>
      </c>
      <c r="F239" s="194" t="s">
        <v>1288</v>
      </c>
      <c r="G239" s="195" t="s">
        <v>220</v>
      </c>
      <c r="H239" s="196">
        <v>7</v>
      </c>
      <c r="I239" s="197"/>
      <c r="J239" s="198">
        <f>ROUND(I239*H239,2)</f>
        <v>0</v>
      </c>
      <c r="K239" s="194" t="s">
        <v>544</v>
      </c>
      <c r="L239" s="60"/>
      <c r="M239" s="199" t="s">
        <v>22</v>
      </c>
      <c r="N239" s="200" t="s">
        <v>46</v>
      </c>
      <c r="O239" s="41"/>
      <c r="P239" s="201">
        <f>O239*H239</f>
        <v>0</v>
      </c>
      <c r="Q239" s="201">
        <v>5.9999999999999995E-4</v>
      </c>
      <c r="R239" s="201">
        <f>Q239*H239</f>
        <v>4.1999999999999997E-3</v>
      </c>
      <c r="S239" s="201">
        <v>0</v>
      </c>
      <c r="T239" s="202">
        <f>S239*H239</f>
        <v>0</v>
      </c>
      <c r="AR239" s="23" t="s">
        <v>226</v>
      </c>
      <c r="AT239" s="23" t="s">
        <v>141</v>
      </c>
      <c r="AU239" s="23" t="s">
        <v>84</v>
      </c>
      <c r="AY239" s="23" t="s">
        <v>138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24</v>
      </c>
      <c r="BK239" s="203">
        <f>ROUND(I239*H239,2)</f>
        <v>0</v>
      </c>
      <c r="BL239" s="23" t="s">
        <v>226</v>
      </c>
      <c r="BM239" s="23" t="s">
        <v>1289</v>
      </c>
    </row>
    <row r="240" spans="2:65" s="1" customFormat="1" ht="31.5" customHeight="1">
      <c r="B240" s="40"/>
      <c r="C240" s="192" t="s">
        <v>1290</v>
      </c>
      <c r="D240" s="192" t="s">
        <v>141</v>
      </c>
      <c r="E240" s="193" t="s">
        <v>1291</v>
      </c>
      <c r="F240" s="194" t="s">
        <v>1292</v>
      </c>
      <c r="G240" s="195" t="s">
        <v>220</v>
      </c>
      <c r="H240" s="196">
        <v>6</v>
      </c>
      <c r="I240" s="197"/>
      <c r="J240" s="198">
        <f>ROUND(I240*H240,2)</f>
        <v>0</v>
      </c>
      <c r="K240" s="194" t="s">
        <v>22</v>
      </c>
      <c r="L240" s="60"/>
      <c r="M240" s="199" t="s">
        <v>22</v>
      </c>
      <c r="N240" s="200" t="s">
        <v>46</v>
      </c>
      <c r="O240" s="41"/>
      <c r="P240" s="201">
        <f>O240*H240</f>
        <v>0</v>
      </c>
      <c r="Q240" s="201">
        <v>2.0000000000000001E-4</v>
      </c>
      <c r="R240" s="201">
        <f>Q240*H240</f>
        <v>1.2000000000000001E-3</v>
      </c>
      <c r="S240" s="201">
        <v>0</v>
      </c>
      <c r="T240" s="202">
        <f>S240*H240</f>
        <v>0</v>
      </c>
      <c r="AR240" s="23" t="s">
        <v>226</v>
      </c>
      <c r="AT240" s="23" t="s">
        <v>141</v>
      </c>
      <c r="AU240" s="23" t="s">
        <v>84</v>
      </c>
      <c r="AY240" s="23" t="s">
        <v>138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3" t="s">
        <v>24</v>
      </c>
      <c r="BK240" s="203">
        <f>ROUND(I240*H240,2)</f>
        <v>0</v>
      </c>
      <c r="BL240" s="23" t="s">
        <v>226</v>
      </c>
      <c r="BM240" s="23" t="s">
        <v>1293</v>
      </c>
    </row>
    <row r="241" spans="2:65" s="1" customFormat="1" ht="31.5" customHeight="1">
      <c r="B241" s="40"/>
      <c r="C241" s="192" t="s">
        <v>1294</v>
      </c>
      <c r="D241" s="192" t="s">
        <v>141</v>
      </c>
      <c r="E241" s="193" t="s">
        <v>1295</v>
      </c>
      <c r="F241" s="194" t="s">
        <v>1296</v>
      </c>
      <c r="G241" s="195" t="s">
        <v>220</v>
      </c>
      <c r="H241" s="196">
        <v>1</v>
      </c>
      <c r="I241" s="197"/>
      <c r="J241" s="198">
        <f>ROUND(I241*H241,2)</f>
        <v>0</v>
      </c>
      <c r="K241" s="194" t="s">
        <v>22</v>
      </c>
      <c r="L241" s="60"/>
      <c r="M241" s="199" t="s">
        <v>22</v>
      </c>
      <c r="N241" s="200" t="s">
        <v>46</v>
      </c>
      <c r="O241" s="41"/>
      <c r="P241" s="201">
        <f>O241*H241</f>
        <v>0</v>
      </c>
      <c r="Q241" s="201">
        <v>2.0000000000000001E-4</v>
      </c>
      <c r="R241" s="201">
        <f>Q241*H241</f>
        <v>2.0000000000000001E-4</v>
      </c>
      <c r="S241" s="201">
        <v>0</v>
      </c>
      <c r="T241" s="202">
        <f>S241*H241</f>
        <v>0</v>
      </c>
      <c r="AR241" s="23" t="s">
        <v>226</v>
      </c>
      <c r="AT241" s="23" t="s">
        <v>141</v>
      </c>
      <c r="AU241" s="23" t="s">
        <v>84</v>
      </c>
      <c r="AY241" s="23" t="s">
        <v>138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3" t="s">
        <v>24</v>
      </c>
      <c r="BK241" s="203">
        <f>ROUND(I241*H241,2)</f>
        <v>0</v>
      </c>
      <c r="BL241" s="23" t="s">
        <v>226</v>
      </c>
      <c r="BM241" s="23" t="s">
        <v>1297</v>
      </c>
    </row>
    <row r="242" spans="2:65" s="10" customFormat="1" ht="29.85" customHeight="1">
      <c r="B242" s="175"/>
      <c r="C242" s="176"/>
      <c r="D242" s="189" t="s">
        <v>74</v>
      </c>
      <c r="E242" s="190" t="s">
        <v>1298</v>
      </c>
      <c r="F242" s="190" t="s">
        <v>1299</v>
      </c>
      <c r="G242" s="176"/>
      <c r="H242" s="176"/>
      <c r="I242" s="179"/>
      <c r="J242" s="191">
        <f>BK242</f>
        <v>0</v>
      </c>
      <c r="K242" s="176"/>
      <c r="L242" s="181"/>
      <c r="M242" s="182"/>
      <c r="N242" s="183"/>
      <c r="O242" s="183"/>
      <c r="P242" s="184">
        <f>SUM(P243:P253)</f>
        <v>0</v>
      </c>
      <c r="Q242" s="183"/>
      <c r="R242" s="184">
        <f>SUM(R243:R253)</f>
        <v>0.40200000000000002</v>
      </c>
      <c r="S242" s="183"/>
      <c r="T242" s="185">
        <f>SUM(T243:T253)</f>
        <v>0.1545</v>
      </c>
      <c r="AR242" s="186" t="s">
        <v>84</v>
      </c>
      <c r="AT242" s="187" t="s">
        <v>74</v>
      </c>
      <c r="AU242" s="187" t="s">
        <v>24</v>
      </c>
      <c r="AY242" s="186" t="s">
        <v>138</v>
      </c>
      <c r="BK242" s="188">
        <f>SUM(BK243:BK253)</f>
        <v>0</v>
      </c>
    </row>
    <row r="243" spans="2:65" s="1" customFormat="1" ht="31.5" customHeight="1">
      <c r="B243" s="40"/>
      <c r="C243" s="192" t="s">
        <v>1300</v>
      </c>
      <c r="D243" s="192" t="s">
        <v>141</v>
      </c>
      <c r="E243" s="193" t="s">
        <v>1301</v>
      </c>
      <c r="F243" s="194" t="s">
        <v>1302</v>
      </c>
      <c r="G243" s="195" t="s">
        <v>292</v>
      </c>
      <c r="H243" s="196">
        <v>30</v>
      </c>
      <c r="I243" s="197"/>
      <c r="J243" s="198">
        <f t="shared" ref="J243:J253" si="60">ROUND(I243*H243,2)</f>
        <v>0</v>
      </c>
      <c r="K243" s="194" t="s">
        <v>155</v>
      </c>
      <c r="L243" s="60"/>
      <c r="M243" s="199" t="s">
        <v>22</v>
      </c>
      <c r="N243" s="200" t="s">
        <v>46</v>
      </c>
      <c r="O243" s="41"/>
      <c r="P243" s="201">
        <f t="shared" ref="P243:P253" si="61">O243*H243</f>
        <v>0</v>
      </c>
      <c r="Q243" s="201">
        <v>0</v>
      </c>
      <c r="R243" s="201">
        <f t="shared" ref="R243:R253" si="62">Q243*H243</f>
        <v>0</v>
      </c>
      <c r="S243" s="201">
        <v>4.2000000000000002E-4</v>
      </c>
      <c r="T243" s="202">
        <f t="shared" ref="T243:T253" si="63">S243*H243</f>
        <v>1.26E-2</v>
      </c>
      <c r="AR243" s="23" t="s">
        <v>226</v>
      </c>
      <c r="AT243" s="23" t="s">
        <v>141</v>
      </c>
      <c r="AU243" s="23" t="s">
        <v>84</v>
      </c>
      <c r="AY243" s="23" t="s">
        <v>138</v>
      </c>
      <c r="BE243" s="203">
        <f t="shared" ref="BE243:BE253" si="64">IF(N243="základní",J243,0)</f>
        <v>0</v>
      </c>
      <c r="BF243" s="203">
        <f t="shared" ref="BF243:BF253" si="65">IF(N243="snížená",J243,0)</f>
        <v>0</v>
      </c>
      <c r="BG243" s="203">
        <f t="shared" ref="BG243:BG253" si="66">IF(N243="zákl. přenesená",J243,0)</f>
        <v>0</v>
      </c>
      <c r="BH243" s="203">
        <f t="shared" ref="BH243:BH253" si="67">IF(N243="sníž. přenesená",J243,0)</f>
        <v>0</v>
      </c>
      <c r="BI243" s="203">
        <f t="shared" ref="BI243:BI253" si="68">IF(N243="nulová",J243,0)</f>
        <v>0</v>
      </c>
      <c r="BJ243" s="23" t="s">
        <v>24</v>
      </c>
      <c r="BK243" s="203">
        <f t="shared" ref="BK243:BK253" si="69">ROUND(I243*H243,2)</f>
        <v>0</v>
      </c>
      <c r="BL243" s="23" t="s">
        <v>226</v>
      </c>
      <c r="BM243" s="23" t="s">
        <v>1303</v>
      </c>
    </row>
    <row r="244" spans="2:65" s="1" customFormat="1" ht="22.5" customHeight="1">
      <c r="B244" s="40"/>
      <c r="C244" s="192" t="s">
        <v>1304</v>
      </c>
      <c r="D244" s="192" t="s">
        <v>141</v>
      </c>
      <c r="E244" s="193" t="s">
        <v>1305</v>
      </c>
      <c r="F244" s="194" t="s">
        <v>1306</v>
      </c>
      <c r="G244" s="195" t="s">
        <v>292</v>
      </c>
      <c r="H244" s="196">
        <v>30</v>
      </c>
      <c r="I244" s="197"/>
      <c r="J244" s="198">
        <f t="shared" si="60"/>
        <v>0</v>
      </c>
      <c r="K244" s="194" t="s">
        <v>155</v>
      </c>
      <c r="L244" s="60"/>
      <c r="M244" s="199" t="s">
        <v>22</v>
      </c>
      <c r="N244" s="200" t="s">
        <v>46</v>
      </c>
      <c r="O244" s="41"/>
      <c r="P244" s="201">
        <f t="shared" si="61"/>
        <v>0</v>
      </c>
      <c r="Q244" s="201">
        <v>5.0000000000000002E-5</v>
      </c>
      <c r="R244" s="201">
        <f t="shared" si="62"/>
        <v>1.5E-3</v>
      </c>
      <c r="S244" s="201">
        <v>4.7299999999999998E-3</v>
      </c>
      <c r="T244" s="202">
        <f t="shared" si="63"/>
        <v>0.1419</v>
      </c>
      <c r="AR244" s="23" t="s">
        <v>226</v>
      </c>
      <c r="AT244" s="23" t="s">
        <v>141</v>
      </c>
      <c r="AU244" s="23" t="s">
        <v>84</v>
      </c>
      <c r="AY244" s="23" t="s">
        <v>138</v>
      </c>
      <c r="BE244" s="203">
        <f t="shared" si="64"/>
        <v>0</v>
      </c>
      <c r="BF244" s="203">
        <f t="shared" si="65"/>
        <v>0</v>
      </c>
      <c r="BG244" s="203">
        <f t="shared" si="66"/>
        <v>0</v>
      </c>
      <c r="BH244" s="203">
        <f t="shared" si="67"/>
        <v>0</v>
      </c>
      <c r="BI244" s="203">
        <f t="shared" si="68"/>
        <v>0</v>
      </c>
      <c r="BJ244" s="23" t="s">
        <v>24</v>
      </c>
      <c r="BK244" s="203">
        <f t="shared" si="69"/>
        <v>0</v>
      </c>
      <c r="BL244" s="23" t="s">
        <v>226</v>
      </c>
      <c r="BM244" s="23" t="s">
        <v>1307</v>
      </c>
    </row>
    <row r="245" spans="2:65" s="1" customFormat="1" ht="31.5" customHeight="1">
      <c r="B245" s="40"/>
      <c r="C245" s="192" t="s">
        <v>1308</v>
      </c>
      <c r="D245" s="192" t="s">
        <v>141</v>
      </c>
      <c r="E245" s="193" t="s">
        <v>1309</v>
      </c>
      <c r="F245" s="194" t="s">
        <v>1310</v>
      </c>
      <c r="G245" s="195" t="s">
        <v>365</v>
      </c>
      <c r="H245" s="196">
        <v>0.155</v>
      </c>
      <c r="I245" s="197"/>
      <c r="J245" s="198">
        <f t="shared" si="60"/>
        <v>0</v>
      </c>
      <c r="K245" s="194" t="s">
        <v>155</v>
      </c>
      <c r="L245" s="60"/>
      <c r="M245" s="199" t="s">
        <v>22</v>
      </c>
      <c r="N245" s="200" t="s">
        <v>46</v>
      </c>
      <c r="O245" s="41"/>
      <c r="P245" s="201">
        <f t="shared" si="61"/>
        <v>0</v>
      </c>
      <c r="Q245" s="201">
        <v>0</v>
      </c>
      <c r="R245" s="201">
        <f t="shared" si="62"/>
        <v>0</v>
      </c>
      <c r="S245" s="201">
        <v>0</v>
      </c>
      <c r="T245" s="202">
        <f t="shared" si="63"/>
        <v>0</v>
      </c>
      <c r="AR245" s="23" t="s">
        <v>226</v>
      </c>
      <c r="AT245" s="23" t="s">
        <v>141</v>
      </c>
      <c r="AU245" s="23" t="s">
        <v>84</v>
      </c>
      <c r="AY245" s="23" t="s">
        <v>138</v>
      </c>
      <c r="BE245" s="203">
        <f t="shared" si="64"/>
        <v>0</v>
      </c>
      <c r="BF245" s="203">
        <f t="shared" si="65"/>
        <v>0</v>
      </c>
      <c r="BG245" s="203">
        <f t="shared" si="66"/>
        <v>0</v>
      </c>
      <c r="BH245" s="203">
        <f t="shared" si="67"/>
        <v>0</v>
      </c>
      <c r="BI245" s="203">
        <f t="shared" si="68"/>
        <v>0</v>
      </c>
      <c r="BJ245" s="23" t="s">
        <v>24</v>
      </c>
      <c r="BK245" s="203">
        <f t="shared" si="69"/>
        <v>0</v>
      </c>
      <c r="BL245" s="23" t="s">
        <v>226</v>
      </c>
      <c r="BM245" s="23" t="s">
        <v>1311</v>
      </c>
    </row>
    <row r="246" spans="2:65" s="1" customFormat="1" ht="44.25" customHeight="1">
      <c r="B246" s="40"/>
      <c r="C246" s="192" t="s">
        <v>1312</v>
      </c>
      <c r="D246" s="192" t="s">
        <v>141</v>
      </c>
      <c r="E246" s="193" t="s">
        <v>1313</v>
      </c>
      <c r="F246" s="194" t="s">
        <v>1314</v>
      </c>
      <c r="G246" s="195" t="s">
        <v>292</v>
      </c>
      <c r="H246" s="196">
        <v>50</v>
      </c>
      <c r="I246" s="197"/>
      <c r="J246" s="198">
        <f t="shared" si="60"/>
        <v>0</v>
      </c>
      <c r="K246" s="194" t="s">
        <v>155</v>
      </c>
      <c r="L246" s="60"/>
      <c r="M246" s="199" t="s">
        <v>22</v>
      </c>
      <c r="N246" s="200" t="s">
        <v>46</v>
      </c>
      <c r="O246" s="41"/>
      <c r="P246" s="201">
        <f t="shared" si="61"/>
        <v>0</v>
      </c>
      <c r="Q246" s="201">
        <v>2.7999999999999998E-4</v>
      </c>
      <c r="R246" s="201">
        <f t="shared" si="62"/>
        <v>1.3999999999999999E-2</v>
      </c>
      <c r="S246" s="201">
        <v>0</v>
      </c>
      <c r="T246" s="202">
        <f t="shared" si="63"/>
        <v>0</v>
      </c>
      <c r="AR246" s="23" t="s">
        <v>226</v>
      </c>
      <c r="AT246" s="23" t="s">
        <v>141</v>
      </c>
      <c r="AU246" s="23" t="s">
        <v>84</v>
      </c>
      <c r="AY246" s="23" t="s">
        <v>138</v>
      </c>
      <c r="BE246" s="203">
        <f t="shared" si="64"/>
        <v>0</v>
      </c>
      <c r="BF246" s="203">
        <f t="shared" si="65"/>
        <v>0</v>
      </c>
      <c r="BG246" s="203">
        <f t="shared" si="66"/>
        <v>0</v>
      </c>
      <c r="BH246" s="203">
        <f t="shared" si="67"/>
        <v>0</v>
      </c>
      <c r="BI246" s="203">
        <f t="shared" si="68"/>
        <v>0</v>
      </c>
      <c r="BJ246" s="23" t="s">
        <v>24</v>
      </c>
      <c r="BK246" s="203">
        <f t="shared" si="69"/>
        <v>0</v>
      </c>
      <c r="BL246" s="23" t="s">
        <v>226</v>
      </c>
      <c r="BM246" s="23" t="s">
        <v>1315</v>
      </c>
    </row>
    <row r="247" spans="2:65" s="1" customFormat="1" ht="22.5" customHeight="1">
      <c r="B247" s="40"/>
      <c r="C247" s="245" t="s">
        <v>1316</v>
      </c>
      <c r="D247" s="245" t="s">
        <v>505</v>
      </c>
      <c r="E247" s="246" t="s">
        <v>1317</v>
      </c>
      <c r="F247" s="247" t="s">
        <v>1318</v>
      </c>
      <c r="G247" s="248" t="s">
        <v>292</v>
      </c>
      <c r="H247" s="249">
        <v>50</v>
      </c>
      <c r="I247" s="250"/>
      <c r="J247" s="251">
        <f t="shared" si="60"/>
        <v>0</v>
      </c>
      <c r="K247" s="247" t="s">
        <v>155</v>
      </c>
      <c r="L247" s="252"/>
      <c r="M247" s="253" t="s">
        <v>22</v>
      </c>
      <c r="N247" s="254" t="s">
        <v>46</v>
      </c>
      <c r="O247" s="41"/>
      <c r="P247" s="201">
        <f t="shared" si="61"/>
        <v>0</v>
      </c>
      <c r="Q247" s="201">
        <v>1.2099999999999999E-3</v>
      </c>
      <c r="R247" s="201">
        <f t="shared" si="62"/>
        <v>6.0499999999999998E-2</v>
      </c>
      <c r="S247" s="201">
        <v>0</v>
      </c>
      <c r="T247" s="202">
        <f t="shared" si="63"/>
        <v>0</v>
      </c>
      <c r="AR247" s="23" t="s">
        <v>332</v>
      </c>
      <c r="AT247" s="23" t="s">
        <v>505</v>
      </c>
      <c r="AU247" s="23" t="s">
        <v>84</v>
      </c>
      <c r="AY247" s="23" t="s">
        <v>138</v>
      </c>
      <c r="BE247" s="203">
        <f t="shared" si="64"/>
        <v>0</v>
      </c>
      <c r="BF247" s="203">
        <f t="shared" si="65"/>
        <v>0</v>
      </c>
      <c r="BG247" s="203">
        <f t="shared" si="66"/>
        <v>0</v>
      </c>
      <c r="BH247" s="203">
        <f t="shared" si="67"/>
        <v>0</v>
      </c>
      <c r="BI247" s="203">
        <f t="shared" si="68"/>
        <v>0</v>
      </c>
      <c r="BJ247" s="23" t="s">
        <v>24</v>
      </c>
      <c r="BK247" s="203">
        <f t="shared" si="69"/>
        <v>0</v>
      </c>
      <c r="BL247" s="23" t="s">
        <v>226</v>
      </c>
      <c r="BM247" s="23" t="s">
        <v>1319</v>
      </c>
    </row>
    <row r="248" spans="2:65" s="1" customFormat="1" ht="31.5" customHeight="1">
      <c r="B248" s="40"/>
      <c r="C248" s="192" t="s">
        <v>1320</v>
      </c>
      <c r="D248" s="192" t="s">
        <v>141</v>
      </c>
      <c r="E248" s="193" t="s">
        <v>1321</v>
      </c>
      <c r="F248" s="194" t="s">
        <v>1322</v>
      </c>
      <c r="G248" s="195" t="s">
        <v>292</v>
      </c>
      <c r="H248" s="196">
        <v>10</v>
      </c>
      <c r="I248" s="197"/>
      <c r="J248" s="198">
        <f t="shared" si="60"/>
        <v>0</v>
      </c>
      <c r="K248" s="194" t="s">
        <v>155</v>
      </c>
      <c r="L248" s="60"/>
      <c r="M248" s="199" t="s">
        <v>22</v>
      </c>
      <c r="N248" s="200" t="s">
        <v>46</v>
      </c>
      <c r="O248" s="41"/>
      <c r="P248" s="201">
        <f t="shared" si="61"/>
        <v>0</v>
      </c>
      <c r="Q248" s="201">
        <v>1.6100000000000001E-3</v>
      </c>
      <c r="R248" s="201">
        <f t="shared" si="62"/>
        <v>1.61E-2</v>
      </c>
      <c r="S248" s="201">
        <v>0</v>
      </c>
      <c r="T248" s="202">
        <f t="shared" si="63"/>
        <v>0</v>
      </c>
      <c r="AR248" s="23" t="s">
        <v>226</v>
      </c>
      <c r="AT248" s="23" t="s">
        <v>141</v>
      </c>
      <c r="AU248" s="23" t="s">
        <v>84</v>
      </c>
      <c r="AY248" s="23" t="s">
        <v>138</v>
      </c>
      <c r="BE248" s="203">
        <f t="shared" si="64"/>
        <v>0</v>
      </c>
      <c r="BF248" s="203">
        <f t="shared" si="65"/>
        <v>0</v>
      </c>
      <c r="BG248" s="203">
        <f t="shared" si="66"/>
        <v>0</v>
      </c>
      <c r="BH248" s="203">
        <f t="shared" si="67"/>
        <v>0</v>
      </c>
      <c r="BI248" s="203">
        <f t="shared" si="68"/>
        <v>0</v>
      </c>
      <c r="BJ248" s="23" t="s">
        <v>24</v>
      </c>
      <c r="BK248" s="203">
        <f t="shared" si="69"/>
        <v>0</v>
      </c>
      <c r="BL248" s="23" t="s">
        <v>226</v>
      </c>
      <c r="BM248" s="23" t="s">
        <v>1323</v>
      </c>
    </row>
    <row r="249" spans="2:65" s="1" customFormat="1" ht="31.5" customHeight="1">
      <c r="B249" s="40"/>
      <c r="C249" s="192" t="s">
        <v>1324</v>
      </c>
      <c r="D249" s="192" t="s">
        <v>141</v>
      </c>
      <c r="E249" s="193" t="s">
        <v>1325</v>
      </c>
      <c r="F249" s="194" t="s">
        <v>1326</v>
      </c>
      <c r="G249" s="195" t="s">
        <v>292</v>
      </c>
      <c r="H249" s="196">
        <v>50</v>
      </c>
      <c r="I249" s="197"/>
      <c r="J249" s="198">
        <f t="shared" si="60"/>
        <v>0</v>
      </c>
      <c r="K249" s="194" t="s">
        <v>155</v>
      </c>
      <c r="L249" s="60"/>
      <c r="M249" s="199" t="s">
        <v>22</v>
      </c>
      <c r="N249" s="200" t="s">
        <v>46</v>
      </c>
      <c r="O249" s="41"/>
      <c r="P249" s="201">
        <f t="shared" si="61"/>
        <v>0</v>
      </c>
      <c r="Q249" s="201">
        <v>5.8799999999999998E-3</v>
      </c>
      <c r="R249" s="201">
        <f t="shared" si="62"/>
        <v>0.29399999999999998</v>
      </c>
      <c r="S249" s="201">
        <v>0</v>
      </c>
      <c r="T249" s="202">
        <f t="shared" si="63"/>
        <v>0</v>
      </c>
      <c r="AR249" s="23" t="s">
        <v>226</v>
      </c>
      <c r="AT249" s="23" t="s">
        <v>141</v>
      </c>
      <c r="AU249" s="23" t="s">
        <v>84</v>
      </c>
      <c r="AY249" s="23" t="s">
        <v>138</v>
      </c>
      <c r="BE249" s="203">
        <f t="shared" si="64"/>
        <v>0</v>
      </c>
      <c r="BF249" s="203">
        <f t="shared" si="65"/>
        <v>0</v>
      </c>
      <c r="BG249" s="203">
        <f t="shared" si="66"/>
        <v>0</v>
      </c>
      <c r="BH249" s="203">
        <f t="shared" si="67"/>
        <v>0</v>
      </c>
      <c r="BI249" s="203">
        <f t="shared" si="68"/>
        <v>0</v>
      </c>
      <c r="BJ249" s="23" t="s">
        <v>24</v>
      </c>
      <c r="BK249" s="203">
        <f t="shared" si="69"/>
        <v>0</v>
      </c>
      <c r="BL249" s="23" t="s">
        <v>226</v>
      </c>
      <c r="BM249" s="23" t="s">
        <v>1327</v>
      </c>
    </row>
    <row r="250" spans="2:65" s="1" customFormat="1" ht="31.5" customHeight="1">
      <c r="B250" s="40"/>
      <c r="C250" s="192" t="s">
        <v>1328</v>
      </c>
      <c r="D250" s="192" t="s">
        <v>141</v>
      </c>
      <c r="E250" s="193" t="s">
        <v>1329</v>
      </c>
      <c r="F250" s="194" t="s">
        <v>1330</v>
      </c>
      <c r="G250" s="195" t="s">
        <v>220</v>
      </c>
      <c r="H250" s="196">
        <v>4</v>
      </c>
      <c r="I250" s="197"/>
      <c r="J250" s="198">
        <f t="shared" si="60"/>
        <v>0</v>
      </c>
      <c r="K250" s="194" t="s">
        <v>155</v>
      </c>
      <c r="L250" s="60"/>
      <c r="M250" s="199" t="s">
        <v>22</v>
      </c>
      <c r="N250" s="200" t="s">
        <v>46</v>
      </c>
      <c r="O250" s="41"/>
      <c r="P250" s="201">
        <f t="shared" si="61"/>
        <v>0</v>
      </c>
      <c r="Q250" s="201">
        <v>0</v>
      </c>
      <c r="R250" s="201">
        <f t="shared" si="62"/>
        <v>0</v>
      </c>
      <c r="S250" s="201">
        <v>0</v>
      </c>
      <c r="T250" s="202">
        <f t="shared" si="63"/>
        <v>0</v>
      </c>
      <c r="AR250" s="23" t="s">
        <v>226</v>
      </c>
      <c r="AT250" s="23" t="s">
        <v>141</v>
      </c>
      <c r="AU250" s="23" t="s">
        <v>84</v>
      </c>
      <c r="AY250" s="23" t="s">
        <v>138</v>
      </c>
      <c r="BE250" s="203">
        <f t="shared" si="64"/>
        <v>0</v>
      </c>
      <c r="BF250" s="203">
        <f t="shared" si="65"/>
        <v>0</v>
      </c>
      <c r="BG250" s="203">
        <f t="shared" si="66"/>
        <v>0</v>
      </c>
      <c r="BH250" s="203">
        <f t="shared" si="67"/>
        <v>0</v>
      </c>
      <c r="BI250" s="203">
        <f t="shared" si="68"/>
        <v>0</v>
      </c>
      <c r="BJ250" s="23" t="s">
        <v>24</v>
      </c>
      <c r="BK250" s="203">
        <f t="shared" si="69"/>
        <v>0</v>
      </c>
      <c r="BL250" s="23" t="s">
        <v>226</v>
      </c>
      <c r="BM250" s="23" t="s">
        <v>1331</v>
      </c>
    </row>
    <row r="251" spans="2:65" s="1" customFormat="1" ht="22.5" customHeight="1">
      <c r="B251" s="40"/>
      <c r="C251" s="192" t="s">
        <v>1332</v>
      </c>
      <c r="D251" s="192" t="s">
        <v>141</v>
      </c>
      <c r="E251" s="193" t="s">
        <v>1333</v>
      </c>
      <c r="F251" s="194" t="s">
        <v>1334</v>
      </c>
      <c r="G251" s="195" t="s">
        <v>292</v>
      </c>
      <c r="H251" s="196">
        <v>10</v>
      </c>
      <c r="I251" s="197"/>
      <c r="J251" s="198">
        <f t="shared" si="60"/>
        <v>0</v>
      </c>
      <c r="K251" s="194" t="s">
        <v>155</v>
      </c>
      <c r="L251" s="60"/>
      <c r="M251" s="199" t="s">
        <v>22</v>
      </c>
      <c r="N251" s="200" t="s">
        <v>46</v>
      </c>
      <c r="O251" s="41"/>
      <c r="P251" s="201">
        <f t="shared" si="61"/>
        <v>0</v>
      </c>
      <c r="Q251" s="201">
        <v>2.4000000000000001E-4</v>
      </c>
      <c r="R251" s="201">
        <f t="shared" si="62"/>
        <v>2.4000000000000002E-3</v>
      </c>
      <c r="S251" s="201">
        <v>0</v>
      </c>
      <c r="T251" s="202">
        <f t="shared" si="63"/>
        <v>0</v>
      </c>
      <c r="AR251" s="23" t="s">
        <v>226</v>
      </c>
      <c r="AT251" s="23" t="s">
        <v>141</v>
      </c>
      <c r="AU251" s="23" t="s">
        <v>84</v>
      </c>
      <c r="AY251" s="23" t="s">
        <v>138</v>
      </c>
      <c r="BE251" s="203">
        <f t="shared" si="64"/>
        <v>0</v>
      </c>
      <c r="BF251" s="203">
        <f t="shared" si="65"/>
        <v>0</v>
      </c>
      <c r="BG251" s="203">
        <f t="shared" si="66"/>
        <v>0</v>
      </c>
      <c r="BH251" s="203">
        <f t="shared" si="67"/>
        <v>0</v>
      </c>
      <c r="BI251" s="203">
        <f t="shared" si="68"/>
        <v>0</v>
      </c>
      <c r="BJ251" s="23" t="s">
        <v>24</v>
      </c>
      <c r="BK251" s="203">
        <f t="shared" si="69"/>
        <v>0</v>
      </c>
      <c r="BL251" s="23" t="s">
        <v>226</v>
      </c>
      <c r="BM251" s="23" t="s">
        <v>1335</v>
      </c>
    </row>
    <row r="252" spans="2:65" s="1" customFormat="1" ht="22.5" customHeight="1">
      <c r="B252" s="40"/>
      <c r="C252" s="192" t="s">
        <v>1336</v>
      </c>
      <c r="D252" s="192" t="s">
        <v>141</v>
      </c>
      <c r="E252" s="193" t="s">
        <v>1337</v>
      </c>
      <c r="F252" s="194" t="s">
        <v>1338</v>
      </c>
      <c r="G252" s="195" t="s">
        <v>292</v>
      </c>
      <c r="H252" s="196">
        <v>50</v>
      </c>
      <c r="I252" s="197"/>
      <c r="J252" s="198">
        <f t="shared" si="60"/>
        <v>0</v>
      </c>
      <c r="K252" s="194" t="s">
        <v>155</v>
      </c>
      <c r="L252" s="60"/>
      <c r="M252" s="199" t="s">
        <v>22</v>
      </c>
      <c r="N252" s="200" t="s">
        <v>46</v>
      </c>
      <c r="O252" s="41"/>
      <c r="P252" s="201">
        <f t="shared" si="61"/>
        <v>0</v>
      </c>
      <c r="Q252" s="201">
        <v>2.7E-4</v>
      </c>
      <c r="R252" s="201">
        <f t="shared" si="62"/>
        <v>1.35E-2</v>
      </c>
      <c r="S252" s="201">
        <v>0</v>
      </c>
      <c r="T252" s="202">
        <f t="shared" si="63"/>
        <v>0</v>
      </c>
      <c r="AR252" s="23" t="s">
        <v>226</v>
      </c>
      <c r="AT252" s="23" t="s">
        <v>141</v>
      </c>
      <c r="AU252" s="23" t="s">
        <v>84</v>
      </c>
      <c r="AY252" s="23" t="s">
        <v>138</v>
      </c>
      <c r="BE252" s="203">
        <f t="shared" si="64"/>
        <v>0</v>
      </c>
      <c r="BF252" s="203">
        <f t="shared" si="65"/>
        <v>0</v>
      </c>
      <c r="BG252" s="203">
        <f t="shared" si="66"/>
        <v>0</v>
      </c>
      <c r="BH252" s="203">
        <f t="shared" si="67"/>
        <v>0</v>
      </c>
      <c r="BI252" s="203">
        <f t="shared" si="68"/>
        <v>0</v>
      </c>
      <c r="BJ252" s="23" t="s">
        <v>24</v>
      </c>
      <c r="BK252" s="203">
        <f t="shared" si="69"/>
        <v>0</v>
      </c>
      <c r="BL252" s="23" t="s">
        <v>226</v>
      </c>
      <c r="BM252" s="23" t="s">
        <v>1339</v>
      </c>
    </row>
    <row r="253" spans="2:65" s="1" customFormat="1" ht="31.5" customHeight="1">
      <c r="B253" s="40"/>
      <c r="C253" s="192" t="s">
        <v>1340</v>
      </c>
      <c r="D253" s="192" t="s">
        <v>141</v>
      </c>
      <c r="E253" s="193" t="s">
        <v>1341</v>
      </c>
      <c r="F253" s="194" t="s">
        <v>1342</v>
      </c>
      <c r="G253" s="195" t="s">
        <v>924</v>
      </c>
      <c r="H253" s="263"/>
      <c r="I253" s="197"/>
      <c r="J253" s="198">
        <f t="shared" si="60"/>
        <v>0</v>
      </c>
      <c r="K253" s="194" t="s">
        <v>155</v>
      </c>
      <c r="L253" s="60"/>
      <c r="M253" s="199" t="s">
        <v>22</v>
      </c>
      <c r="N253" s="255" t="s">
        <v>46</v>
      </c>
      <c r="O253" s="256"/>
      <c r="P253" s="257">
        <f t="shared" si="61"/>
        <v>0</v>
      </c>
      <c r="Q253" s="257">
        <v>0</v>
      </c>
      <c r="R253" s="257">
        <f t="shared" si="62"/>
        <v>0</v>
      </c>
      <c r="S253" s="257">
        <v>0</v>
      </c>
      <c r="T253" s="258">
        <f t="shared" si="63"/>
        <v>0</v>
      </c>
      <c r="AR253" s="23" t="s">
        <v>226</v>
      </c>
      <c r="AT253" s="23" t="s">
        <v>141</v>
      </c>
      <c r="AU253" s="23" t="s">
        <v>84</v>
      </c>
      <c r="AY253" s="23" t="s">
        <v>138</v>
      </c>
      <c r="BE253" s="203">
        <f t="shared" si="64"/>
        <v>0</v>
      </c>
      <c r="BF253" s="203">
        <f t="shared" si="65"/>
        <v>0</v>
      </c>
      <c r="BG253" s="203">
        <f t="shared" si="66"/>
        <v>0</v>
      </c>
      <c r="BH253" s="203">
        <f t="shared" si="67"/>
        <v>0</v>
      </c>
      <c r="BI253" s="203">
        <f t="shared" si="68"/>
        <v>0</v>
      </c>
      <c r="BJ253" s="23" t="s">
        <v>24</v>
      </c>
      <c r="BK253" s="203">
        <f t="shared" si="69"/>
        <v>0</v>
      </c>
      <c r="BL253" s="23" t="s">
        <v>226</v>
      </c>
      <c r="BM253" s="23" t="s">
        <v>1343</v>
      </c>
    </row>
    <row r="254" spans="2:65" s="1" customFormat="1" ht="6.95" customHeight="1">
      <c r="B254" s="55"/>
      <c r="C254" s="56"/>
      <c r="D254" s="56"/>
      <c r="E254" s="56"/>
      <c r="F254" s="56"/>
      <c r="G254" s="56"/>
      <c r="H254" s="56"/>
      <c r="I254" s="138"/>
      <c r="J254" s="56"/>
      <c r="K254" s="56"/>
      <c r="L254" s="60"/>
    </row>
  </sheetData>
  <sheetProtection password="CC35" sheet="1" objects="1" scenarios="1" formatCells="0" formatColumns="0" formatRows="0" sort="0" autoFilter="0"/>
  <autoFilter ref="C90:K253"/>
  <mergeCells count="9"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64" customWidth="1"/>
    <col min="2" max="2" width="1.6640625" style="264" customWidth="1"/>
    <col min="3" max="4" width="5" style="264" customWidth="1"/>
    <col min="5" max="5" width="11.6640625" style="264" customWidth="1"/>
    <col min="6" max="6" width="9.1640625" style="264" customWidth="1"/>
    <col min="7" max="7" width="5" style="264" customWidth="1"/>
    <col min="8" max="8" width="77.83203125" style="264" customWidth="1"/>
    <col min="9" max="10" width="20" style="264" customWidth="1"/>
    <col min="11" max="11" width="1.6640625" style="264" customWidth="1"/>
  </cols>
  <sheetData>
    <row r="1" spans="2:11" ht="37.5" customHeight="1"/>
    <row r="2" spans="2:1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4" customFormat="1" ht="45" customHeight="1">
      <c r="B3" s="268"/>
      <c r="C3" s="391" t="s">
        <v>1344</v>
      </c>
      <c r="D3" s="391"/>
      <c r="E3" s="391"/>
      <c r="F3" s="391"/>
      <c r="G3" s="391"/>
      <c r="H3" s="391"/>
      <c r="I3" s="391"/>
      <c r="J3" s="391"/>
      <c r="K3" s="269"/>
    </row>
    <row r="4" spans="2:11" ht="25.5" customHeight="1">
      <c r="B4" s="270"/>
      <c r="C4" s="395" t="s">
        <v>1345</v>
      </c>
      <c r="D4" s="395"/>
      <c r="E4" s="395"/>
      <c r="F4" s="395"/>
      <c r="G4" s="395"/>
      <c r="H4" s="395"/>
      <c r="I4" s="395"/>
      <c r="J4" s="395"/>
      <c r="K4" s="271"/>
    </row>
    <row r="5" spans="2:1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ht="15" customHeight="1">
      <c r="B6" s="270"/>
      <c r="C6" s="394" t="s">
        <v>1346</v>
      </c>
      <c r="D6" s="394"/>
      <c r="E6" s="394"/>
      <c r="F6" s="394"/>
      <c r="G6" s="394"/>
      <c r="H6" s="394"/>
      <c r="I6" s="394"/>
      <c r="J6" s="394"/>
      <c r="K6" s="271"/>
    </row>
    <row r="7" spans="2:11" ht="15" customHeight="1">
      <c r="B7" s="274"/>
      <c r="C7" s="394" t="s">
        <v>1347</v>
      </c>
      <c r="D7" s="394"/>
      <c r="E7" s="394"/>
      <c r="F7" s="394"/>
      <c r="G7" s="394"/>
      <c r="H7" s="394"/>
      <c r="I7" s="394"/>
      <c r="J7" s="394"/>
      <c r="K7" s="271"/>
    </row>
    <row r="8" spans="2:1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ht="15" customHeight="1">
      <c r="B9" s="274"/>
      <c r="C9" s="394" t="s">
        <v>1348</v>
      </c>
      <c r="D9" s="394"/>
      <c r="E9" s="394"/>
      <c r="F9" s="394"/>
      <c r="G9" s="394"/>
      <c r="H9" s="394"/>
      <c r="I9" s="394"/>
      <c r="J9" s="394"/>
      <c r="K9" s="271"/>
    </row>
    <row r="10" spans="2:11" ht="15" customHeight="1">
      <c r="B10" s="274"/>
      <c r="C10" s="273"/>
      <c r="D10" s="394" t="s">
        <v>1349</v>
      </c>
      <c r="E10" s="394"/>
      <c r="F10" s="394"/>
      <c r="G10" s="394"/>
      <c r="H10" s="394"/>
      <c r="I10" s="394"/>
      <c r="J10" s="394"/>
      <c r="K10" s="271"/>
    </row>
    <row r="11" spans="2:11" ht="15" customHeight="1">
      <c r="B11" s="274"/>
      <c r="C11" s="275"/>
      <c r="D11" s="394" t="s">
        <v>1350</v>
      </c>
      <c r="E11" s="394"/>
      <c r="F11" s="394"/>
      <c r="G11" s="394"/>
      <c r="H11" s="394"/>
      <c r="I11" s="394"/>
      <c r="J11" s="394"/>
      <c r="K11" s="271"/>
    </row>
    <row r="12" spans="2:11" ht="12.75" customHeight="1">
      <c r="B12" s="274"/>
      <c r="C12" s="275"/>
      <c r="D12" s="275"/>
      <c r="E12" s="275"/>
      <c r="F12" s="275"/>
      <c r="G12" s="275"/>
      <c r="H12" s="275"/>
      <c r="I12" s="275"/>
      <c r="J12" s="275"/>
      <c r="K12" s="271"/>
    </row>
    <row r="13" spans="2:11" ht="15" customHeight="1">
      <c r="B13" s="274"/>
      <c r="C13" s="275"/>
      <c r="D13" s="394" t="s">
        <v>1351</v>
      </c>
      <c r="E13" s="394"/>
      <c r="F13" s="394"/>
      <c r="G13" s="394"/>
      <c r="H13" s="394"/>
      <c r="I13" s="394"/>
      <c r="J13" s="394"/>
      <c r="K13" s="271"/>
    </row>
    <row r="14" spans="2:11" ht="15" customHeight="1">
      <c r="B14" s="274"/>
      <c r="C14" s="275"/>
      <c r="D14" s="394" t="s">
        <v>1352</v>
      </c>
      <c r="E14" s="394"/>
      <c r="F14" s="394"/>
      <c r="G14" s="394"/>
      <c r="H14" s="394"/>
      <c r="I14" s="394"/>
      <c r="J14" s="394"/>
      <c r="K14" s="271"/>
    </row>
    <row r="15" spans="2:11" ht="15" customHeight="1">
      <c r="B15" s="274"/>
      <c r="C15" s="275"/>
      <c r="D15" s="394" t="s">
        <v>1353</v>
      </c>
      <c r="E15" s="394"/>
      <c r="F15" s="394"/>
      <c r="G15" s="394"/>
      <c r="H15" s="394"/>
      <c r="I15" s="394"/>
      <c r="J15" s="394"/>
      <c r="K15" s="271"/>
    </row>
    <row r="16" spans="2:11" ht="15" customHeight="1">
      <c r="B16" s="274"/>
      <c r="C16" s="275"/>
      <c r="D16" s="275"/>
      <c r="E16" s="276" t="s">
        <v>82</v>
      </c>
      <c r="F16" s="394" t="s">
        <v>1354</v>
      </c>
      <c r="G16" s="394"/>
      <c r="H16" s="394"/>
      <c r="I16" s="394"/>
      <c r="J16" s="394"/>
      <c r="K16" s="271"/>
    </row>
    <row r="17" spans="2:11" ht="15" customHeight="1">
      <c r="B17" s="274"/>
      <c r="C17" s="275"/>
      <c r="D17" s="275"/>
      <c r="E17" s="276" t="s">
        <v>1355</v>
      </c>
      <c r="F17" s="394" t="s">
        <v>1356</v>
      </c>
      <c r="G17" s="394"/>
      <c r="H17" s="394"/>
      <c r="I17" s="394"/>
      <c r="J17" s="394"/>
      <c r="K17" s="271"/>
    </row>
    <row r="18" spans="2:11" ht="15" customHeight="1">
      <c r="B18" s="274"/>
      <c r="C18" s="275"/>
      <c r="D18" s="275"/>
      <c r="E18" s="276" t="s">
        <v>1357</v>
      </c>
      <c r="F18" s="394" t="s">
        <v>1358</v>
      </c>
      <c r="G18" s="394"/>
      <c r="H18" s="394"/>
      <c r="I18" s="394"/>
      <c r="J18" s="394"/>
      <c r="K18" s="271"/>
    </row>
    <row r="19" spans="2:11" ht="15" customHeight="1">
      <c r="B19" s="274"/>
      <c r="C19" s="275"/>
      <c r="D19" s="275"/>
      <c r="E19" s="276" t="s">
        <v>1359</v>
      </c>
      <c r="F19" s="394" t="s">
        <v>1360</v>
      </c>
      <c r="G19" s="394"/>
      <c r="H19" s="394"/>
      <c r="I19" s="394"/>
      <c r="J19" s="394"/>
      <c r="K19" s="271"/>
    </row>
    <row r="20" spans="2:11" ht="15" customHeight="1">
      <c r="B20" s="274"/>
      <c r="C20" s="275"/>
      <c r="D20" s="275"/>
      <c r="E20" s="276" t="s">
        <v>1361</v>
      </c>
      <c r="F20" s="394" t="s">
        <v>1362</v>
      </c>
      <c r="G20" s="394"/>
      <c r="H20" s="394"/>
      <c r="I20" s="394"/>
      <c r="J20" s="394"/>
      <c r="K20" s="271"/>
    </row>
    <row r="21" spans="2:11" ht="15" customHeight="1">
      <c r="B21" s="274"/>
      <c r="C21" s="275"/>
      <c r="D21" s="275"/>
      <c r="E21" s="276" t="s">
        <v>1363</v>
      </c>
      <c r="F21" s="394" t="s">
        <v>1364</v>
      </c>
      <c r="G21" s="394"/>
      <c r="H21" s="394"/>
      <c r="I21" s="394"/>
      <c r="J21" s="394"/>
      <c r="K21" s="271"/>
    </row>
    <row r="22" spans="2:11" ht="12.75" customHeight="1">
      <c r="B22" s="274"/>
      <c r="C22" s="275"/>
      <c r="D22" s="275"/>
      <c r="E22" s="275"/>
      <c r="F22" s="275"/>
      <c r="G22" s="275"/>
      <c r="H22" s="275"/>
      <c r="I22" s="275"/>
      <c r="J22" s="275"/>
      <c r="K22" s="271"/>
    </row>
    <row r="23" spans="2:11" ht="15" customHeight="1">
      <c r="B23" s="274"/>
      <c r="C23" s="394" t="s">
        <v>1365</v>
      </c>
      <c r="D23" s="394"/>
      <c r="E23" s="394"/>
      <c r="F23" s="394"/>
      <c r="G23" s="394"/>
      <c r="H23" s="394"/>
      <c r="I23" s="394"/>
      <c r="J23" s="394"/>
      <c r="K23" s="271"/>
    </row>
    <row r="24" spans="2:11" ht="15" customHeight="1">
      <c r="B24" s="274"/>
      <c r="C24" s="394" t="s">
        <v>1366</v>
      </c>
      <c r="D24" s="394"/>
      <c r="E24" s="394"/>
      <c r="F24" s="394"/>
      <c r="G24" s="394"/>
      <c r="H24" s="394"/>
      <c r="I24" s="394"/>
      <c r="J24" s="394"/>
      <c r="K24" s="271"/>
    </row>
    <row r="25" spans="2:11" ht="15" customHeight="1">
      <c r="B25" s="274"/>
      <c r="C25" s="273"/>
      <c r="D25" s="394" t="s">
        <v>1367</v>
      </c>
      <c r="E25" s="394"/>
      <c r="F25" s="394"/>
      <c r="G25" s="394"/>
      <c r="H25" s="394"/>
      <c r="I25" s="394"/>
      <c r="J25" s="394"/>
      <c r="K25" s="271"/>
    </row>
    <row r="26" spans="2:11" ht="15" customHeight="1">
      <c r="B26" s="274"/>
      <c r="C26" s="275"/>
      <c r="D26" s="394" t="s">
        <v>1368</v>
      </c>
      <c r="E26" s="394"/>
      <c r="F26" s="394"/>
      <c r="G26" s="394"/>
      <c r="H26" s="394"/>
      <c r="I26" s="394"/>
      <c r="J26" s="394"/>
      <c r="K26" s="271"/>
    </row>
    <row r="27" spans="2:11" ht="12.75" customHeight="1">
      <c r="B27" s="274"/>
      <c r="C27" s="275"/>
      <c r="D27" s="275"/>
      <c r="E27" s="275"/>
      <c r="F27" s="275"/>
      <c r="G27" s="275"/>
      <c r="H27" s="275"/>
      <c r="I27" s="275"/>
      <c r="J27" s="275"/>
      <c r="K27" s="271"/>
    </row>
    <row r="28" spans="2:11" ht="15" customHeight="1">
      <c r="B28" s="274"/>
      <c r="C28" s="275"/>
      <c r="D28" s="394" t="s">
        <v>1369</v>
      </c>
      <c r="E28" s="394"/>
      <c r="F28" s="394"/>
      <c r="G28" s="394"/>
      <c r="H28" s="394"/>
      <c r="I28" s="394"/>
      <c r="J28" s="394"/>
      <c r="K28" s="271"/>
    </row>
    <row r="29" spans="2:11" ht="15" customHeight="1">
      <c r="B29" s="274"/>
      <c r="C29" s="275"/>
      <c r="D29" s="394" t="s">
        <v>1370</v>
      </c>
      <c r="E29" s="394"/>
      <c r="F29" s="394"/>
      <c r="G29" s="394"/>
      <c r="H29" s="394"/>
      <c r="I29" s="394"/>
      <c r="J29" s="394"/>
      <c r="K29" s="271"/>
    </row>
    <row r="30" spans="2:11" ht="12.75" customHeight="1">
      <c r="B30" s="274"/>
      <c r="C30" s="275"/>
      <c r="D30" s="275"/>
      <c r="E30" s="275"/>
      <c r="F30" s="275"/>
      <c r="G30" s="275"/>
      <c r="H30" s="275"/>
      <c r="I30" s="275"/>
      <c r="J30" s="275"/>
      <c r="K30" s="271"/>
    </row>
    <row r="31" spans="2:11" ht="15" customHeight="1">
      <c r="B31" s="274"/>
      <c r="C31" s="275"/>
      <c r="D31" s="394" t="s">
        <v>1371</v>
      </c>
      <c r="E31" s="394"/>
      <c r="F31" s="394"/>
      <c r="G31" s="394"/>
      <c r="H31" s="394"/>
      <c r="I31" s="394"/>
      <c r="J31" s="394"/>
      <c r="K31" s="271"/>
    </row>
    <row r="32" spans="2:11" ht="15" customHeight="1">
      <c r="B32" s="274"/>
      <c r="C32" s="275"/>
      <c r="D32" s="394" t="s">
        <v>1372</v>
      </c>
      <c r="E32" s="394"/>
      <c r="F32" s="394"/>
      <c r="G32" s="394"/>
      <c r="H32" s="394"/>
      <c r="I32" s="394"/>
      <c r="J32" s="394"/>
      <c r="K32" s="271"/>
    </row>
    <row r="33" spans="2:11" ht="15" customHeight="1">
      <c r="B33" s="274"/>
      <c r="C33" s="275"/>
      <c r="D33" s="394" t="s">
        <v>1373</v>
      </c>
      <c r="E33" s="394"/>
      <c r="F33" s="394"/>
      <c r="G33" s="394"/>
      <c r="H33" s="394"/>
      <c r="I33" s="394"/>
      <c r="J33" s="394"/>
      <c r="K33" s="271"/>
    </row>
    <row r="34" spans="2:11" ht="15" customHeight="1">
      <c r="B34" s="274"/>
      <c r="C34" s="275"/>
      <c r="D34" s="273"/>
      <c r="E34" s="277" t="s">
        <v>123</v>
      </c>
      <c r="F34" s="273"/>
      <c r="G34" s="394" t="s">
        <v>1374</v>
      </c>
      <c r="H34" s="394"/>
      <c r="I34" s="394"/>
      <c r="J34" s="394"/>
      <c r="K34" s="271"/>
    </row>
    <row r="35" spans="2:11" ht="30.75" customHeight="1">
      <c r="B35" s="274"/>
      <c r="C35" s="275"/>
      <c r="D35" s="273"/>
      <c r="E35" s="277" t="s">
        <v>1375</v>
      </c>
      <c r="F35" s="273"/>
      <c r="G35" s="394" t="s">
        <v>1376</v>
      </c>
      <c r="H35" s="394"/>
      <c r="I35" s="394"/>
      <c r="J35" s="394"/>
      <c r="K35" s="271"/>
    </row>
    <row r="36" spans="2:11" ht="15" customHeight="1">
      <c r="B36" s="274"/>
      <c r="C36" s="275"/>
      <c r="D36" s="273"/>
      <c r="E36" s="277" t="s">
        <v>56</v>
      </c>
      <c r="F36" s="273"/>
      <c r="G36" s="394" t="s">
        <v>1377</v>
      </c>
      <c r="H36" s="394"/>
      <c r="I36" s="394"/>
      <c r="J36" s="394"/>
      <c r="K36" s="271"/>
    </row>
    <row r="37" spans="2:11" ht="15" customHeight="1">
      <c r="B37" s="274"/>
      <c r="C37" s="275"/>
      <c r="D37" s="273"/>
      <c r="E37" s="277" t="s">
        <v>124</v>
      </c>
      <c r="F37" s="273"/>
      <c r="G37" s="394" t="s">
        <v>1378</v>
      </c>
      <c r="H37" s="394"/>
      <c r="I37" s="394"/>
      <c r="J37" s="394"/>
      <c r="K37" s="271"/>
    </row>
    <row r="38" spans="2:11" ht="15" customHeight="1">
      <c r="B38" s="274"/>
      <c r="C38" s="275"/>
      <c r="D38" s="273"/>
      <c r="E38" s="277" t="s">
        <v>125</v>
      </c>
      <c r="F38" s="273"/>
      <c r="G38" s="394" t="s">
        <v>1379</v>
      </c>
      <c r="H38" s="394"/>
      <c r="I38" s="394"/>
      <c r="J38" s="394"/>
      <c r="K38" s="271"/>
    </row>
    <row r="39" spans="2:11" ht="15" customHeight="1">
      <c r="B39" s="274"/>
      <c r="C39" s="275"/>
      <c r="D39" s="273"/>
      <c r="E39" s="277" t="s">
        <v>126</v>
      </c>
      <c r="F39" s="273"/>
      <c r="G39" s="394" t="s">
        <v>1380</v>
      </c>
      <c r="H39" s="394"/>
      <c r="I39" s="394"/>
      <c r="J39" s="394"/>
      <c r="K39" s="271"/>
    </row>
    <row r="40" spans="2:11" ht="15" customHeight="1">
      <c r="B40" s="274"/>
      <c r="C40" s="275"/>
      <c r="D40" s="273"/>
      <c r="E40" s="277" t="s">
        <v>1381</v>
      </c>
      <c r="F40" s="273"/>
      <c r="G40" s="394" t="s">
        <v>1382</v>
      </c>
      <c r="H40" s="394"/>
      <c r="I40" s="394"/>
      <c r="J40" s="394"/>
      <c r="K40" s="271"/>
    </row>
    <row r="41" spans="2:11" ht="15" customHeight="1">
      <c r="B41" s="274"/>
      <c r="C41" s="275"/>
      <c r="D41" s="273"/>
      <c r="E41" s="277"/>
      <c r="F41" s="273"/>
      <c r="G41" s="394" t="s">
        <v>1383</v>
      </c>
      <c r="H41" s="394"/>
      <c r="I41" s="394"/>
      <c r="J41" s="394"/>
      <c r="K41" s="271"/>
    </row>
    <row r="42" spans="2:11" ht="15" customHeight="1">
      <c r="B42" s="274"/>
      <c r="C42" s="275"/>
      <c r="D42" s="273"/>
      <c r="E42" s="277" t="s">
        <v>1384</v>
      </c>
      <c r="F42" s="273"/>
      <c r="G42" s="394" t="s">
        <v>1385</v>
      </c>
      <c r="H42" s="394"/>
      <c r="I42" s="394"/>
      <c r="J42" s="394"/>
      <c r="K42" s="271"/>
    </row>
    <row r="43" spans="2:11" ht="15" customHeight="1">
      <c r="B43" s="274"/>
      <c r="C43" s="275"/>
      <c r="D43" s="273"/>
      <c r="E43" s="277" t="s">
        <v>128</v>
      </c>
      <c r="F43" s="273"/>
      <c r="G43" s="394" t="s">
        <v>1386</v>
      </c>
      <c r="H43" s="394"/>
      <c r="I43" s="394"/>
      <c r="J43" s="394"/>
      <c r="K43" s="271"/>
    </row>
    <row r="44" spans="2:11" ht="12.75" customHeight="1">
      <c r="B44" s="274"/>
      <c r="C44" s="275"/>
      <c r="D44" s="273"/>
      <c r="E44" s="273"/>
      <c r="F44" s="273"/>
      <c r="G44" s="273"/>
      <c r="H44" s="273"/>
      <c r="I44" s="273"/>
      <c r="J44" s="273"/>
      <c r="K44" s="271"/>
    </row>
    <row r="45" spans="2:11" ht="15" customHeight="1">
      <c r="B45" s="274"/>
      <c r="C45" s="275"/>
      <c r="D45" s="394" t="s">
        <v>1387</v>
      </c>
      <c r="E45" s="394"/>
      <c r="F45" s="394"/>
      <c r="G45" s="394"/>
      <c r="H45" s="394"/>
      <c r="I45" s="394"/>
      <c r="J45" s="394"/>
      <c r="K45" s="271"/>
    </row>
    <row r="46" spans="2:11" ht="15" customHeight="1">
      <c r="B46" s="274"/>
      <c r="C46" s="275"/>
      <c r="D46" s="275"/>
      <c r="E46" s="394" t="s">
        <v>1388</v>
      </c>
      <c r="F46" s="394"/>
      <c r="G46" s="394"/>
      <c r="H46" s="394"/>
      <c r="I46" s="394"/>
      <c r="J46" s="394"/>
      <c r="K46" s="271"/>
    </row>
    <row r="47" spans="2:11" ht="15" customHeight="1">
      <c r="B47" s="274"/>
      <c r="C47" s="275"/>
      <c r="D47" s="275"/>
      <c r="E47" s="394" t="s">
        <v>1389</v>
      </c>
      <c r="F47" s="394"/>
      <c r="G47" s="394"/>
      <c r="H47" s="394"/>
      <c r="I47" s="394"/>
      <c r="J47" s="394"/>
      <c r="K47" s="271"/>
    </row>
    <row r="48" spans="2:11" ht="15" customHeight="1">
      <c r="B48" s="274"/>
      <c r="C48" s="275"/>
      <c r="D48" s="275"/>
      <c r="E48" s="394" t="s">
        <v>1390</v>
      </c>
      <c r="F48" s="394"/>
      <c r="G48" s="394"/>
      <c r="H48" s="394"/>
      <c r="I48" s="394"/>
      <c r="J48" s="394"/>
      <c r="K48" s="271"/>
    </row>
    <row r="49" spans="2:11" ht="15" customHeight="1">
      <c r="B49" s="274"/>
      <c r="C49" s="275"/>
      <c r="D49" s="394" t="s">
        <v>1391</v>
      </c>
      <c r="E49" s="394"/>
      <c r="F49" s="394"/>
      <c r="G49" s="394"/>
      <c r="H49" s="394"/>
      <c r="I49" s="394"/>
      <c r="J49" s="394"/>
      <c r="K49" s="271"/>
    </row>
    <row r="50" spans="2:11" ht="25.5" customHeight="1">
      <c r="B50" s="270"/>
      <c r="C50" s="395" t="s">
        <v>1392</v>
      </c>
      <c r="D50" s="395"/>
      <c r="E50" s="395"/>
      <c r="F50" s="395"/>
      <c r="G50" s="395"/>
      <c r="H50" s="395"/>
      <c r="I50" s="395"/>
      <c r="J50" s="395"/>
      <c r="K50" s="271"/>
    </row>
    <row r="51" spans="2:11" ht="5.25" customHeight="1">
      <c r="B51" s="270"/>
      <c r="C51" s="272"/>
      <c r="D51" s="272"/>
      <c r="E51" s="272"/>
      <c r="F51" s="272"/>
      <c r="G51" s="272"/>
      <c r="H51" s="272"/>
      <c r="I51" s="272"/>
      <c r="J51" s="272"/>
      <c r="K51" s="271"/>
    </row>
    <row r="52" spans="2:11" ht="15" customHeight="1">
      <c r="B52" s="270"/>
      <c r="C52" s="394" t="s">
        <v>1393</v>
      </c>
      <c r="D52" s="394"/>
      <c r="E52" s="394"/>
      <c r="F52" s="394"/>
      <c r="G52" s="394"/>
      <c r="H52" s="394"/>
      <c r="I52" s="394"/>
      <c r="J52" s="394"/>
      <c r="K52" s="271"/>
    </row>
    <row r="53" spans="2:11" ht="15" customHeight="1">
      <c r="B53" s="270"/>
      <c r="C53" s="394" t="s">
        <v>1394</v>
      </c>
      <c r="D53" s="394"/>
      <c r="E53" s="394"/>
      <c r="F53" s="394"/>
      <c r="G53" s="394"/>
      <c r="H53" s="394"/>
      <c r="I53" s="394"/>
      <c r="J53" s="394"/>
      <c r="K53" s="271"/>
    </row>
    <row r="54" spans="2:11" ht="12.75" customHeight="1">
      <c r="B54" s="270"/>
      <c r="C54" s="273"/>
      <c r="D54" s="273"/>
      <c r="E54" s="273"/>
      <c r="F54" s="273"/>
      <c r="G54" s="273"/>
      <c r="H54" s="273"/>
      <c r="I54" s="273"/>
      <c r="J54" s="273"/>
      <c r="K54" s="271"/>
    </row>
    <row r="55" spans="2:11" ht="15" customHeight="1">
      <c r="B55" s="270"/>
      <c r="C55" s="394" t="s">
        <v>1395</v>
      </c>
      <c r="D55" s="394"/>
      <c r="E55" s="394"/>
      <c r="F55" s="394"/>
      <c r="G55" s="394"/>
      <c r="H55" s="394"/>
      <c r="I55" s="394"/>
      <c r="J55" s="394"/>
      <c r="K55" s="271"/>
    </row>
    <row r="56" spans="2:11" ht="15" customHeight="1">
      <c r="B56" s="270"/>
      <c r="C56" s="275"/>
      <c r="D56" s="394" t="s">
        <v>1396</v>
      </c>
      <c r="E56" s="394"/>
      <c r="F56" s="394"/>
      <c r="G56" s="394"/>
      <c r="H56" s="394"/>
      <c r="I56" s="394"/>
      <c r="J56" s="394"/>
      <c r="K56" s="271"/>
    </row>
    <row r="57" spans="2:11" ht="15" customHeight="1">
      <c r="B57" s="270"/>
      <c r="C57" s="275"/>
      <c r="D57" s="394" t="s">
        <v>1397</v>
      </c>
      <c r="E57" s="394"/>
      <c r="F57" s="394"/>
      <c r="G57" s="394"/>
      <c r="H57" s="394"/>
      <c r="I57" s="394"/>
      <c r="J57" s="394"/>
      <c r="K57" s="271"/>
    </row>
    <row r="58" spans="2:11" ht="15" customHeight="1">
      <c r="B58" s="270"/>
      <c r="C58" s="275"/>
      <c r="D58" s="394" t="s">
        <v>1398</v>
      </c>
      <c r="E58" s="394"/>
      <c r="F58" s="394"/>
      <c r="G58" s="394"/>
      <c r="H58" s="394"/>
      <c r="I58" s="394"/>
      <c r="J58" s="394"/>
      <c r="K58" s="271"/>
    </row>
    <row r="59" spans="2:11" ht="15" customHeight="1">
      <c r="B59" s="270"/>
      <c r="C59" s="275"/>
      <c r="D59" s="394" t="s">
        <v>1399</v>
      </c>
      <c r="E59" s="394"/>
      <c r="F59" s="394"/>
      <c r="G59" s="394"/>
      <c r="H59" s="394"/>
      <c r="I59" s="394"/>
      <c r="J59" s="394"/>
      <c r="K59" s="271"/>
    </row>
    <row r="60" spans="2:11" ht="15" customHeight="1">
      <c r="B60" s="270"/>
      <c r="C60" s="275"/>
      <c r="D60" s="393" t="s">
        <v>1400</v>
      </c>
      <c r="E60" s="393"/>
      <c r="F60" s="393"/>
      <c r="G60" s="393"/>
      <c r="H60" s="393"/>
      <c r="I60" s="393"/>
      <c r="J60" s="393"/>
      <c r="K60" s="271"/>
    </row>
    <row r="61" spans="2:11" ht="15" customHeight="1">
      <c r="B61" s="270"/>
      <c r="C61" s="275"/>
      <c r="D61" s="394" t="s">
        <v>1401</v>
      </c>
      <c r="E61" s="394"/>
      <c r="F61" s="394"/>
      <c r="G61" s="394"/>
      <c r="H61" s="394"/>
      <c r="I61" s="394"/>
      <c r="J61" s="394"/>
      <c r="K61" s="271"/>
    </row>
    <row r="62" spans="2:11" ht="12.75" customHeight="1">
      <c r="B62" s="270"/>
      <c r="C62" s="275"/>
      <c r="D62" s="275"/>
      <c r="E62" s="278"/>
      <c r="F62" s="275"/>
      <c r="G62" s="275"/>
      <c r="H62" s="275"/>
      <c r="I62" s="275"/>
      <c r="J62" s="275"/>
      <c r="K62" s="271"/>
    </row>
    <row r="63" spans="2:11" ht="15" customHeight="1">
      <c r="B63" s="270"/>
      <c r="C63" s="275"/>
      <c r="D63" s="394" t="s">
        <v>1402</v>
      </c>
      <c r="E63" s="394"/>
      <c r="F63" s="394"/>
      <c r="G63" s="394"/>
      <c r="H63" s="394"/>
      <c r="I63" s="394"/>
      <c r="J63" s="394"/>
      <c r="K63" s="271"/>
    </row>
    <row r="64" spans="2:11" ht="15" customHeight="1">
      <c r="B64" s="270"/>
      <c r="C64" s="275"/>
      <c r="D64" s="393" t="s">
        <v>1403</v>
      </c>
      <c r="E64" s="393"/>
      <c r="F64" s="393"/>
      <c r="G64" s="393"/>
      <c r="H64" s="393"/>
      <c r="I64" s="393"/>
      <c r="J64" s="393"/>
      <c r="K64" s="271"/>
    </row>
    <row r="65" spans="2:11" ht="15" customHeight="1">
      <c r="B65" s="270"/>
      <c r="C65" s="275"/>
      <c r="D65" s="394" t="s">
        <v>1404</v>
      </c>
      <c r="E65" s="394"/>
      <c r="F65" s="394"/>
      <c r="G65" s="394"/>
      <c r="H65" s="394"/>
      <c r="I65" s="394"/>
      <c r="J65" s="394"/>
      <c r="K65" s="271"/>
    </row>
    <row r="66" spans="2:11" ht="15" customHeight="1">
      <c r="B66" s="270"/>
      <c r="C66" s="275"/>
      <c r="D66" s="394" t="s">
        <v>1405</v>
      </c>
      <c r="E66" s="394"/>
      <c r="F66" s="394"/>
      <c r="G66" s="394"/>
      <c r="H66" s="394"/>
      <c r="I66" s="394"/>
      <c r="J66" s="394"/>
      <c r="K66" s="271"/>
    </row>
    <row r="67" spans="2:11" ht="15" customHeight="1">
      <c r="B67" s="270"/>
      <c r="C67" s="275"/>
      <c r="D67" s="394" t="s">
        <v>1406</v>
      </c>
      <c r="E67" s="394"/>
      <c r="F67" s="394"/>
      <c r="G67" s="394"/>
      <c r="H67" s="394"/>
      <c r="I67" s="394"/>
      <c r="J67" s="394"/>
      <c r="K67" s="271"/>
    </row>
    <row r="68" spans="2:11" ht="15" customHeight="1">
      <c r="B68" s="270"/>
      <c r="C68" s="275"/>
      <c r="D68" s="394" t="s">
        <v>1407</v>
      </c>
      <c r="E68" s="394"/>
      <c r="F68" s="394"/>
      <c r="G68" s="394"/>
      <c r="H68" s="394"/>
      <c r="I68" s="394"/>
      <c r="J68" s="394"/>
      <c r="K68" s="271"/>
    </row>
    <row r="69" spans="2:11" ht="12.75" customHeight="1">
      <c r="B69" s="279"/>
      <c r="C69" s="280"/>
      <c r="D69" s="280"/>
      <c r="E69" s="280"/>
      <c r="F69" s="280"/>
      <c r="G69" s="280"/>
      <c r="H69" s="280"/>
      <c r="I69" s="280"/>
      <c r="J69" s="280"/>
      <c r="K69" s="281"/>
    </row>
    <row r="70" spans="2:11" ht="18.75" customHeight="1">
      <c r="B70" s="282"/>
      <c r="C70" s="282"/>
      <c r="D70" s="282"/>
      <c r="E70" s="282"/>
      <c r="F70" s="282"/>
      <c r="G70" s="282"/>
      <c r="H70" s="282"/>
      <c r="I70" s="282"/>
      <c r="J70" s="282"/>
      <c r="K70" s="283"/>
    </row>
    <row r="71" spans="2:11" ht="18.75" customHeight="1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2:11" ht="7.5" customHeight="1">
      <c r="B72" s="284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2:11" ht="45" customHeight="1">
      <c r="B73" s="287"/>
      <c r="C73" s="392" t="s">
        <v>98</v>
      </c>
      <c r="D73" s="392"/>
      <c r="E73" s="392"/>
      <c r="F73" s="392"/>
      <c r="G73" s="392"/>
      <c r="H73" s="392"/>
      <c r="I73" s="392"/>
      <c r="J73" s="392"/>
      <c r="K73" s="288"/>
    </row>
    <row r="74" spans="2:11" ht="17.25" customHeight="1">
      <c r="B74" s="287"/>
      <c r="C74" s="289" t="s">
        <v>1408</v>
      </c>
      <c r="D74" s="289"/>
      <c r="E74" s="289"/>
      <c r="F74" s="289" t="s">
        <v>1409</v>
      </c>
      <c r="G74" s="290"/>
      <c r="H74" s="289" t="s">
        <v>124</v>
      </c>
      <c r="I74" s="289" t="s">
        <v>60</v>
      </c>
      <c r="J74" s="289" t="s">
        <v>1410</v>
      </c>
      <c r="K74" s="288"/>
    </row>
    <row r="75" spans="2:11" ht="17.25" customHeight="1">
      <c r="B75" s="287"/>
      <c r="C75" s="291" t="s">
        <v>1411</v>
      </c>
      <c r="D75" s="291"/>
      <c r="E75" s="291"/>
      <c r="F75" s="292" t="s">
        <v>1412</v>
      </c>
      <c r="G75" s="293"/>
      <c r="H75" s="291"/>
      <c r="I75" s="291"/>
      <c r="J75" s="291" t="s">
        <v>1413</v>
      </c>
      <c r="K75" s="288"/>
    </row>
    <row r="76" spans="2:11" ht="5.25" customHeight="1">
      <c r="B76" s="287"/>
      <c r="C76" s="294"/>
      <c r="D76" s="294"/>
      <c r="E76" s="294"/>
      <c r="F76" s="294"/>
      <c r="G76" s="295"/>
      <c r="H76" s="294"/>
      <c r="I76" s="294"/>
      <c r="J76" s="294"/>
      <c r="K76" s="288"/>
    </row>
    <row r="77" spans="2:11" ht="15" customHeight="1">
      <c r="B77" s="287"/>
      <c r="C77" s="277" t="s">
        <v>56</v>
      </c>
      <c r="D77" s="294"/>
      <c r="E77" s="294"/>
      <c r="F77" s="296" t="s">
        <v>1414</v>
      </c>
      <c r="G77" s="295"/>
      <c r="H77" s="277" t="s">
        <v>1415</v>
      </c>
      <c r="I77" s="277" t="s">
        <v>1416</v>
      </c>
      <c r="J77" s="277">
        <v>20</v>
      </c>
      <c r="K77" s="288"/>
    </row>
    <row r="78" spans="2:11" ht="15" customHeight="1">
      <c r="B78" s="287"/>
      <c r="C78" s="277" t="s">
        <v>1417</v>
      </c>
      <c r="D78" s="277"/>
      <c r="E78" s="277"/>
      <c r="F78" s="296" t="s">
        <v>1414</v>
      </c>
      <c r="G78" s="295"/>
      <c r="H78" s="277" t="s">
        <v>1418</v>
      </c>
      <c r="I78" s="277" t="s">
        <v>1416</v>
      </c>
      <c r="J78" s="277">
        <v>120</v>
      </c>
      <c r="K78" s="288"/>
    </row>
    <row r="79" spans="2:11" ht="15" customHeight="1">
      <c r="B79" s="297"/>
      <c r="C79" s="277" t="s">
        <v>1419</v>
      </c>
      <c r="D79" s="277"/>
      <c r="E79" s="277"/>
      <c r="F79" s="296" t="s">
        <v>1420</v>
      </c>
      <c r="G79" s="295"/>
      <c r="H79" s="277" t="s">
        <v>1421</v>
      </c>
      <c r="I79" s="277" t="s">
        <v>1416</v>
      </c>
      <c r="J79" s="277">
        <v>50</v>
      </c>
      <c r="K79" s="288"/>
    </row>
    <row r="80" spans="2:11" ht="15" customHeight="1">
      <c r="B80" s="297"/>
      <c r="C80" s="277" t="s">
        <v>1422</v>
      </c>
      <c r="D80" s="277"/>
      <c r="E80" s="277"/>
      <c r="F80" s="296" t="s">
        <v>1414</v>
      </c>
      <c r="G80" s="295"/>
      <c r="H80" s="277" t="s">
        <v>1423</v>
      </c>
      <c r="I80" s="277" t="s">
        <v>1424</v>
      </c>
      <c r="J80" s="277"/>
      <c r="K80" s="288"/>
    </row>
    <row r="81" spans="2:11" ht="15" customHeight="1">
      <c r="B81" s="297"/>
      <c r="C81" s="298" t="s">
        <v>1425</v>
      </c>
      <c r="D81" s="298"/>
      <c r="E81" s="298"/>
      <c r="F81" s="299" t="s">
        <v>1420</v>
      </c>
      <c r="G81" s="298"/>
      <c r="H81" s="298" t="s">
        <v>1426</v>
      </c>
      <c r="I81" s="298" t="s">
        <v>1416</v>
      </c>
      <c r="J81" s="298">
        <v>15</v>
      </c>
      <c r="K81" s="288"/>
    </row>
    <row r="82" spans="2:11" ht="15" customHeight="1">
      <c r="B82" s="297"/>
      <c r="C82" s="298" t="s">
        <v>1427</v>
      </c>
      <c r="D82" s="298"/>
      <c r="E82" s="298"/>
      <c r="F82" s="299" t="s">
        <v>1420</v>
      </c>
      <c r="G82" s="298"/>
      <c r="H82" s="298" t="s">
        <v>1428</v>
      </c>
      <c r="I82" s="298" t="s">
        <v>1416</v>
      </c>
      <c r="J82" s="298">
        <v>15</v>
      </c>
      <c r="K82" s="288"/>
    </row>
    <row r="83" spans="2:11" ht="15" customHeight="1">
      <c r="B83" s="297"/>
      <c r="C83" s="298" t="s">
        <v>1429</v>
      </c>
      <c r="D83" s="298"/>
      <c r="E83" s="298"/>
      <c r="F83" s="299" t="s">
        <v>1420</v>
      </c>
      <c r="G83" s="298"/>
      <c r="H83" s="298" t="s">
        <v>1430</v>
      </c>
      <c r="I83" s="298" t="s">
        <v>1416</v>
      </c>
      <c r="J83" s="298">
        <v>20</v>
      </c>
      <c r="K83" s="288"/>
    </row>
    <row r="84" spans="2:11" ht="15" customHeight="1">
      <c r="B84" s="297"/>
      <c r="C84" s="298" t="s">
        <v>1431</v>
      </c>
      <c r="D84" s="298"/>
      <c r="E84" s="298"/>
      <c r="F84" s="299" t="s">
        <v>1420</v>
      </c>
      <c r="G84" s="298"/>
      <c r="H84" s="298" t="s">
        <v>1432</v>
      </c>
      <c r="I84" s="298" t="s">
        <v>1416</v>
      </c>
      <c r="J84" s="298">
        <v>20</v>
      </c>
      <c r="K84" s="288"/>
    </row>
    <row r="85" spans="2:11" ht="15" customHeight="1">
      <c r="B85" s="297"/>
      <c r="C85" s="277" t="s">
        <v>1433</v>
      </c>
      <c r="D85" s="277"/>
      <c r="E85" s="277"/>
      <c r="F85" s="296" t="s">
        <v>1420</v>
      </c>
      <c r="G85" s="295"/>
      <c r="H85" s="277" t="s">
        <v>1434</v>
      </c>
      <c r="I85" s="277" t="s">
        <v>1416</v>
      </c>
      <c r="J85" s="277">
        <v>50</v>
      </c>
      <c r="K85" s="288"/>
    </row>
    <row r="86" spans="2:11" ht="15" customHeight="1">
      <c r="B86" s="297"/>
      <c r="C86" s="277" t="s">
        <v>1435</v>
      </c>
      <c r="D86" s="277"/>
      <c r="E86" s="277"/>
      <c r="F86" s="296" t="s">
        <v>1420</v>
      </c>
      <c r="G86" s="295"/>
      <c r="H86" s="277" t="s">
        <v>1436</v>
      </c>
      <c r="I86" s="277" t="s">
        <v>1416</v>
      </c>
      <c r="J86" s="277">
        <v>20</v>
      </c>
      <c r="K86" s="288"/>
    </row>
    <row r="87" spans="2:11" ht="15" customHeight="1">
      <c r="B87" s="297"/>
      <c r="C87" s="277" t="s">
        <v>1437</v>
      </c>
      <c r="D87" s="277"/>
      <c r="E87" s="277"/>
      <c r="F87" s="296" t="s">
        <v>1420</v>
      </c>
      <c r="G87" s="295"/>
      <c r="H87" s="277" t="s">
        <v>1438</v>
      </c>
      <c r="I87" s="277" t="s">
        <v>1416</v>
      </c>
      <c r="J87" s="277">
        <v>20</v>
      </c>
      <c r="K87" s="288"/>
    </row>
    <row r="88" spans="2:11" ht="15" customHeight="1">
      <c r="B88" s="297"/>
      <c r="C88" s="277" t="s">
        <v>1439</v>
      </c>
      <c r="D88" s="277"/>
      <c r="E88" s="277"/>
      <c r="F88" s="296" t="s">
        <v>1420</v>
      </c>
      <c r="G88" s="295"/>
      <c r="H88" s="277" t="s">
        <v>1440</v>
      </c>
      <c r="I88" s="277" t="s">
        <v>1416</v>
      </c>
      <c r="J88" s="277">
        <v>50</v>
      </c>
      <c r="K88" s="288"/>
    </row>
    <row r="89" spans="2:11" ht="15" customHeight="1">
      <c r="B89" s="297"/>
      <c r="C89" s="277" t="s">
        <v>1441</v>
      </c>
      <c r="D89" s="277"/>
      <c r="E89" s="277"/>
      <c r="F89" s="296" t="s">
        <v>1420</v>
      </c>
      <c r="G89" s="295"/>
      <c r="H89" s="277" t="s">
        <v>1441</v>
      </c>
      <c r="I89" s="277" t="s">
        <v>1416</v>
      </c>
      <c r="J89" s="277">
        <v>50</v>
      </c>
      <c r="K89" s="288"/>
    </row>
    <row r="90" spans="2:11" ht="15" customHeight="1">
      <c r="B90" s="297"/>
      <c r="C90" s="277" t="s">
        <v>129</v>
      </c>
      <c r="D90" s="277"/>
      <c r="E90" s="277"/>
      <c r="F90" s="296" t="s">
        <v>1420</v>
      </c>
      <c r="G90" s="295"/>
      <c r="H90" s="277" t="s">
        <v>1442</v>
      </c>
      <c r="I90" s="277" t="s">
        <v>1416</v>
      </c>
      <c r="J90" s="277">
        <v>255</v>
      </c>
      <c r="K90" s="288"/>
    </row>
    <row r="91" spans="2:11" ht="15" customHeight="1">
      <c r="B91" s="297"/>
      <c r="C91" s="277" t="s">
        <v>1443</v>
      </c>
      <c r="D91" s="277"/>
      <c r="E91" s="277"/>
      <c r="F91" s="296" t="s">
        <v>1414</v>
      </c>
      <c r="G91" s="295"/>
      <c r="H91" s="277" t="s">
        <v>1444</v>
      </c>
      <c r="I91" s="277" t="s">
        <v>1445</v>
      </c>
      <c r="J91" s="277"/>
      <c r="K91" s="288"/>
    </row>
    <row r="92" spans="2:11" ht="15" customHeight="1">
      <c r="B92" s="297"/>
      <c r="C92" s="277" t="s">
        <v>1446</v>
      </c>
      <c r="D92" s="277"/>
      <c r="E92" s="277"/>
      <c r="F92" s="296" t="s">
        <v>1414</v>
      </c>
      <c r="G92" s="295"/>
      <c r="H92" s="277" t="s">
        <v>1447</v>
      </c>
      <c r="I92" s="277" t="s">
        <v>1448</v>
      </c>
      <c r="J92" s="277"/>
      <c r="K92" s="288"/>
    </row>
    <row r="93" spans="2:11" ht="15" customHeight="1">
      <c r="B93" s="297"/>
      <c r="C93" s="277" t="s">
        <v>1449</v>
      </c>
      <c r="D93" s="277"/>
      <c r="E93" s="277"/>
      <c r="F93" s="296" t="s">
        <v>1414</v>
      </c>
      <c r="G93" s="295"/>
      <c r="H93" s="277" t="s">
        <v>1449</v>
      </c>
      <c r="I93" s="277" t="s">
        <v>1448</v>
      </c>
      <c r="J93" s="277"/>
      <c r="K93" s="288"/>
    </row>
    <row r="94" spans="2:11" ht="15" customHeight="1">
      <c r="B94" s="297"/>
      <c r="C94" s="277" t="s">
        <v>41</v>
      </c>
      <c r="D94" s="277"/>
      <c r="E94" s="277"/>
      <c r="F94" s="296" t="s">
        <v>1414</v>
      </c>
      <c r="G94" s="295"/>
      <c r="H94" s="277" t="s">
        <v>1450</v>
      </c>
      <c r="I94" s="277" t="s">
        <v>1448</v>
      </c>
      <c r="J94" s="277"/>
      <c r="K94" s="288"/>
    </row>
    <row r="95" spans="2:11" ht="15" customHeight="1">
      <c r="B95" s="297"/>
      <c r="C95" s="277" t="s">
        <v>51</v>
      </c>
      <c r="D95" s="277"/>
      <c r="E95" s="277"/>
      <c r="F95" s="296" t="s">
        <v>1414</v>
      </c>
      <c r="G95" s="295"/>
      <c r="H95" s="277" t="s">
        <v>1451</v>
      </c>
      <c r="I95" s="277" t="s">
        <v>1448</v>
      </c>
      <c r="J95" s="277"/>
      <c r="K95" s="288"/>
    </row>
    <row r="96" spans="2:11" ht="15" customHeight="1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spans="2:11" ht="18.75" customHeight="1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spans="2:11" ht="18.75" customHeight="1">
      <c r="B98" s="283"/>
      <c r="C98" s="283"/>
      <c r="D98" s="283"/>
      <c r="E98" s="283"/>
      <c r="F98" s="283"/>
      <c r="G98" s="283"/>
      <c r="H98" s="283"/>
      <c r="I98" s="283"/>
      <c r="J98" s="283"/>
      <c r="K98" s="283"/>
    </row>
    <row r="99" spans="2:11" ht="7.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6"/>
    </row>
    <row r="100" spans="2:11" ht="45" customHeight="1">
      <c r="B100" s="287"/>
      <c r="C100" s="392" t="s">
        <v>1452</v>
      </c>
      <c r="D100" s="392"/>
      <c r="E100" s="392"/>
      <c r="F100" s="392"/>
      <c r="G100" s="392"/>
      <c r="H100" s="392"/>
      <c r="I100" s="392"/>
      <c r="J100" s="392"/>
      <c r="K100" s="288"/>
    </row>
    <row r="101" spans="2:11" ht="17.25" customHeight="1">
      <c r="B101" s="287"/>
      <c r="C101" s="289" t="s">
        <v>1408</v>
      </c>
      <c r="D101" s="289"/>
      <c r="E101" s="289"/>
      <c r="F101" s="289" t="s">
        <v>1409</v>
      </c>
      <c r="G101" s="290"/>
      <c r="H101" s="289" t="s">
        <v>124</v>
      </c>
      <c r="I101" s="289" t="s">
        <v>60</v>
      </c>
      <c r="J101" s="289" t="s">
        <v>1410</v>
      </c>
      <c r="K101" s="288"/>
    </row>
    <row r="102" spans="2:11" ht="17.25" customHeight="1">
      <c r="B102" s="287"/>
      <c r="C102" s="291" t="s">
        <v>1411</v>
      </c>
      <c r="D102" s="291"/>
      <c r="E102" s="291"/>
      <c r="F102" s="292" t="s">
        <v>1412</v>
      </c>
      <c r="G102" s="293"/>
      <c r="H102" s="291"/>
      <c r="I102" s="291"/>
      <c r="J102" s="291" t="s">
        <v>1413</v>
      </c>
      <c r="K102" s="288"/>
    </row>
    <row r="103" spans="2:11" ht="5.25" customHeight="1">
      <c r="B103" s="287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spans="2:11" ht="15" customHeight="1">
      <c r="B104" s="287"/>
      <c r="C104" s="277" t="s">
        <v>56</v>
      </c>
      <c r="D104" s="294"/>
      <c r="E104" s="294"/>
      <c r="F104" s="296" t="s">
        <v>1414</v>
      </c>
      <c r="G104" s="305"/>
      <c r="H104" s="277" t="s">
        <v>1453</v>
      </c>
      <c r="I104" s="277" t="s">
        <v>1416</v>
      </c>
      <c r="J104" s="277">
        <v>20</v>
      </c>
      <c r="K104" s="288"/>
    </row>
    <row r="105" spans="2:11" ht="15" customHeight="1">
      <c r="B105" s="287"/>
      <c r="C105" s="277" t="s">
        <v>1417</v>
      </c>
      <c r="D105" s="277"/>
      <c r="E105" s="277"/>
      <c r="F105" s="296" t="s">
        <v>1414</v>
      </c>
      <c r="G105" s="277"/>
      <c r="H105" s="277" t="s">
        <v>1453</v>
      </c>
      <c r="I105" s="277" t="s">
        <v>1416</v>
      </c>
      <c r="J105" s="277">
        <v>120</v>
      </c>
      <c r="K105" s="288"/>
    </row>
    <row r="106" spans="2:11" ht="15" customHeight="1">
      <c r="B106" s="297"/>
      <c r="C106" s="277" t="s">
        <v>1419</v>
      </c>
      <c r="D106" s="277"/>
      <c r="E106" s="277"/>
      <c r="F106" s="296" t="s">
        <v>1420</v>
      </c>
      <c r="G106" s="277"/>
      <c r="H106" s="277" t="s">
        <v>1453</v>
      </c>
      <c r="I106" s="277" t="s">
        <v>1416</v>
      </c>
      <c r="J106" s="277">
        <v>50</v>
      </c>
      <c r="K106" s="288"/>
    </row>
    <row r="107" spans="2:11" ht="15" customHeight="1">
      <c r="B107" s="297"/>
      <c r="C107" s="277" t="s">
        <v>1422</v>
      </c>
      <c r="D107" s="277"/>
      <c r="E107" s="277"/>
      <c r="F107" s="296" t="s">
        <v>1414</v>
      </c>
      <c r="G107" s="277"/>
      <c r="H107" s="277" t="s">
        <v>1453</v>
      </c>
      <c r="I107" s="277" t="s">
        <v>1424</v>
      </c>
      <c r="J107" s="277"/>
      <c r="K107" s="288"/>
    </row>
    <row r="108" spans="2:11" ht="15" customHeight="1">
      <c r="B108" s="297"/>
      <c r="C108" s="277" t="s">
        <v>1433</v>
      </c>
      <c r="D108" s="277"/>
      <c r="E108" s="277"/>
      <c r="F108" s="296" t="s">
        <v>1420</v>
      </c>
      <c r="G108" s="277"/>
      <c r="H108" s="277" t="s">
        <v>1453</v>
      </c>
      <c r="I108" s="277" t="s">
        <v>1416</v>
      </c>
      <c r="J108" s="277">
        <v>50</v>
      </c>
      <c r="K108" s="288"/>
    </row>
    <row r="109" spans="2:11" ht="15" customHeight="1">
      <c r="B109" s="297"/>
      <c r="C109" s="277" t="s">
        <v>1441</v>
      </c>
      <c r="D109" s="277"/>
      <c r="E109" s="277"/>
      <c r="F109" s="296" t="s">
        <v>1420</v>
      </c>
      <c r="G109" s="277"/>
      <c r="H109" s="277" t="s">
        <v>1453</v>
      </c>
      <c r="I109" s="277" t="s">
        <v>1416</v>
      </c>
      <c r="J109" s="277">
        <v>50</v>
      </c>
      <c r="K109" s="288"/>
    </row>
    <row r="110" spans="2:11" ht="15" customHeight="1">
      <c r="B110" s="297"/>
      <c r="C110" s="277" t="s">
        <v>1439</v>
      </c>
      <c r="D110" s="277"/>
      <c r="E110" s="277"/>
      <c r="F110" s="296" t="s">
        <v>1420</v>
      </c>
      <c r="G110" s="277"/>
      <c r="H110" s="277" t="s">
        <v>1453</v>
      </c>
      <c r="I110" s="277" t="s">
        <v>1416</v>
      </c>
      <c r="J110" s="277">
        <v>50</v>
      </c>
      <c r="K110" s="288"/>
    </row>
    <row r="111" spans="2:11" ht="15" customHeight="1">
      <c r="B111" s="297"/>
      <c r="C111" s="277" t="s">
        <v>56</v>
      </c>
      <c r="D111" s="277"/>
      <c r="E111" s="277"/>
      <c r="F111" s="296" t="s">
        <v>1414</v>
      </c>
      <c r="G111" s="277"/>
      <c r="H111" s="277" t="s">
        <v>1454</v>
      </c>
      <c r="I111" s="277" t="s">
        <v>1416</v>
      </c>
      <c r="J111" s="277">
        <v>20</v>
      </c>
      <c r="K111" s="288"/>
    </row>
    <row r="112" spans="2:11" ht="15" customHeight="1">
      <c r="B112" s="297"/>
      <c r="C112" s="277" t="s">
        <v>1455</v>
      </c>
      <c r="D112" s="277"/>
      <c r="E112" s="277"/>
      <c r="F112" s="296" t="s">
        <v>1414</v>
      </c>
      <c r="G112" s="277"/>
      <c r="H112" s="277" t="s">
        <v>1456</v>
      </c>
      <c r="I112" s="277" t="s">
        <v>1416</v>
      </c>
      <c r="J112" s="277">
        <v>120</v>
      </c>
      <c r="K112" s="288"/>
    </row>
    <row r="113" spans="2:11" ht="15" customHeight="1">
      <c r="B113" s="297"/>
      <c r="C113" s="277" t="s">
        <v>41</v>
      </c>
      <c r="D113" s="277"/>
      <c r="E113" s="277"/>
      <c r="F113" s="296" t="s">
        <v>1414</v>
      </c>
      <c r="G113" s="277"/>
      <c r="H113" s="277" t="s">
        <v>1457</v>
      </c>
      <c r="I113" s="277" t="s">
        <v>1448</v>
      </c>
      <c r="J113" s="277"/>
      <c r="K113" s="288"/>
    </row>
    <row r="114" spans="2:11" ht="15" customHeight="1">
      <c r="B114" s="297"/>
      <c r="C114" s="277" t="s">
        <v>51</v>
      </c>
      <c r="D114" s="277"/>
      <c r="E114" s="277"/>
      <c r="F114" s="296" t="s">
        <v>1414</v>
      </c>
      <c r="G114" s="277"/>
      <c r="H114" s="277" t="s">
        <v>1458</v>
      </c>
      <c r="I114" s="277" t="s">
        <v>1448</v>
      </c>
      <c r="J114" s="277"/>
      <c r="K114" s="288"/>
    </row>
    <row r="115" spans="2:11" ht="15" customHeight="1">
      <c r="B115" s="297"/>
      <c r="C115" s="277" t="s">
        <v>60</v>
      </c>
      <c r="D115" s="277"/>
      <c r="E115" s="277"/>
      <c r="F115" s="296" t="s">
        <v>1414</v>
      </c>
      <c r="G115" s="277"/>
      <c r="H115" s="277" t="s">
        <v>1459</v>
      </c>
      <c r="I115" s="277" t="s">
        <v>1460</v>
      </c>
      <c r="J115" s="277"/>
      <c r="K115" s="288"/>
    </row>
    <row r="116" spans="2:11" ht="15" customHeight="1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spans="2:11" ht="18.75" customHeight="1">
      <c r="B117" s="307"/>
      <c r="C117" s="273"/>
      <c r="D117" s="273"/>
      <c r="E117" s="273"/>
      <c r="F117" s="308"/>
      <c r="G117" s="273"/>
      <c r="H117" s="273"/>
      <c r="I117" s="273"/>
      <c r="J117" s="273"/>
      <c r="K117" s="307"/>
    </row>
    <row r="118" spans="2:11" ht="18.75" customHeight="1">
      <c r="B118" s="283"/>
      <c r="C118" s="283"/>
      <c r="D118" s="283"/>
      <c r="E118" s="283"/>
      <c r="F118" s="283"/>
      <c r="G118" s="283"/>
      <c r="H118" s="283"/>
      <c r="I118" s="283"/>
      <c r="J118" s="283"/>
      <c r="K118" s="283"/>
    </row>
    <row r="119" spans="2:11" ht="7.5" customHeight="1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spans="2:11" ht="45" customHeight="1">
      <c r="B120" s="312"/>
      <c r="C120" s="391" t="s">
        <v>1461</v>
      </c>
      <c r="D120" s="391"/>
      <c r="E120" s="391"/>
      <c r="F120" s="391"/>
      <c r="G120" s="391"/>
      <c r="H120" s="391"/>
      <c r="I120" s="391"/>
      <c r="J120" s="391"/>
      <c r="K120" s="313"/>
    </row>
    <row r="121" spans="2:11" ht="17.25" customHeight="1">
      <c r="B121" s="314"/>
      <c r="C121" s="289" t="s">
        <v>1408</v>
      </c>
      <c r="D121" s="289"/>
      <c r="E121" s="289"/>
      <c r="F121" s="289" t="s">
        <v>1409</v>
      </c>
      <c r="G121" s="290"/>
      <c r="H121" s="289" t="s">
        <v>124</v>
      </c>
      <c r="I121" s="289" t="s">
        <v>60</v>
      </c>
      <c r="J121" s="289" t="s">
        <v>1410</v>
      </c>
      <c r="K121" s="315"/>
    </row>
    <row r="122" spans="2:11" ht="17.25" customHeight="1">
      <c r="B122" s="314"/>
      <c r="C122" s="291" t="s">
        <v>1411</v>
      </c>
      <c r="D122" s="291"/>
      <c r="E122" s="291"/>
      <c r="F122" s="292" t="s">
        <v>1412</v>
      </c>
      <c r="G122" s="293"/>
      <c r="H122" s="291"/>
      <c r="I122" s="291"/>
      <c r="J122" s="291" t="s">
        <v>1413</v>
      </c>
      <c r="K122" s="315"/>
    </row>
    <row r="123" spans="2:11" ht="5.25" customHeight="1">
      <c r="B123" s="316"/>
      <c r="C123" s="294"/>
      <c r="D123" s="294"/>
      <c r="E123" s="294"/>
      <c r="F123" s="294"/>
      <c r="G123" s="277"/>
      <c r="H123" s="294"/>
      <c r="I123" s="294"/>
      <c r="J123" s="294"/>
      <c r="K123" s="317"/>
    </row>
    <row r="124" spans="2:11" ht="15" customHeight="1">
      <c r="B124" s="316"/>
      <c r="C124" s="277" t="s">
        <v>1417</v>
      </c>
      <c r="D124" s="294"/>
      <c r="E124" s="294"/>
      <c r="F124" s="296" t="s">
        <v>1414</v>
      </c>
      <c r="G124" s="277"/>
      <c r="H124" s="277" t="s">
        <v>1453</v>
      </c>
      <c r="I124" s="277" t="s">
        <v>1416</v>
      </c>
      <c r="J124" s="277">
        <v>120</v>
      </c>
      <c r="K124" s="318"/>
    </row>
    <row r="125" spans="2:11" ht="15" customHeight="1">
      <c r="B125" s="316"/>
      <c r="C125" s="277" t="s">
        <v>1462</v>
      </c>
      <c r="D125" s="277"/>
      <c r="E125" s="277"/>
      <c r="F125" s="296" t="s">
        <v>1414</v>
      </c>
      <c r="G125" s="277"/>
      <c r="H125" s="277" t="s">
        <v>1463</v>
      </c>
      <c r="I125" s="277" t="s">
        <v>1416</v>
      </c>
      <c r="J125" s="277" t="s">
        <v>1464</v>
      </c>
      <c r="K125" s="318"/>
    </row>
    <row r="126" spans="2:11" ht="15" customHeight="1">
      <c r="B126" s="316"/>
      <c r="C126" s="277" t="s">
        <v>1363</v>
      </c>
      <c r="D126" s="277"/>
      <c r="E126" s="277"/>
      <c r="F126" s="296" t="s">
        <v>1414</v>
      </c>
      <c r="G126" s="277"/>
      <c r="H126" s="277" t="s">
        <v>1465</v>
      </c>
      <c r="I126" s="277" t="s">
        <v>1416</v>
      </c>
      <c r="J126" s="277" t="s">
        <v>1464</v>
      </c>
      <c r="K126" s="318"/>
    </row>
    <row r="127" spans="2:11" ht="15" customHeight="1">
      <c r="B127" s="316"/>
      <c r="C127" s="277" t="s">
        <v>1425</v>
      </c>
      <c r="D127" s="277"/>
      <c r="E127" s="277"/>
      <c r="F127" s="296" t="s">
        <v>1420</v>
      </c>
      <c r="G127" s="277"/>
      <c r="H127" s="277" t="s">
        <v>1426</v>
      </c>
      <c r="I127" s="277" t="s">
        <v>1416</v>
      </c>
      <c r="J127" s="277">
        <v>15</v>
      </c>
      <c r="K127" s="318"/>
    </row>
    <row r="128" spans="2:11" ht="15" customHeight="1">
      <c r="B128" s="316"/>
      <c r="C128" s="298" t="s">
        <v>1427</v>
      </c>
      <c r="D128" s="298"/>
      <c r="E128" s="298"/>
      <c r="F128" s="299" t="s">
        <v>1420</v>
      </c>
      <c r="G128" s="298"/>
      <c r="H128" s="298" t="s">
        <v>1428</v>
      </c>
      <c r="I128" s="298" t="s">
        <v>1416</v>
      </c>
      <c r="J128" s="298">
        <v>15</v>
      </c>
      <c r="K128" s="318"/>
    </row>
    <row r="129" spans="2:11" ht="15" customHeight="1">
      <c r="B129" s="316"/>
      <c r="C129" s="298" t="s">
        <v>1429</v>
      </c>
      <c r="D129" s="298"/>
      <c r="E129" s="298"/>
      <c r="F129" s="299" t="s">
        <v>1420</v>
      </c>
      <c r="G129" s="298"/>
      <c r="H129" s="298" t="s">
        <v>1430</v>
      </c>
      <c r="I129" s="298" t="s">
        <v>1416</v>
      </c>
      <c r="J129" s="298">
        <v>20</v>
      </c>
      <c r="K129" s="318"/>
    </row>
    <row r="130" spans="2:11" ht="15" customHeight="1">
      <c r="B130" s="316"/>
      <c r="C130" s="298" t="s">
        <v>1431</v>
      </c>
      <c r="D130" s="298"/>
      <c r="E130" s="298"/>
      <c r="F130" s="299" t="s">
        <v>1420</v>
      </c>
      <c r="G130" s="298"/>
      <c r="H130" s="298" t="s">
        <v>1432</v>
      </c>
      <c r="I130" s="298" t="s">
        <v>1416</v>
      </c>
      <c r="J130" s="298">
        <v>20</v>
      </c>
      <c r="K130" s="318"/>
    </row>
    <row r="131" spans="2:11" ht="15" customHeight="1">
      <c r="B131" s="316"/>
      <c r="C131" s="277" t="s">
        <v>1419</v>
      </c>
      <c r="D131" s="277"/>
      <c r="E131" s="277"/>
      <c r="F131" s="296" t="s">
        <v>1420</v>
      </c>
      <c r="G131" s="277"/>
      <c r="H131" s="277" t="s">
        <v>1453</v>
      </c>
      <c r="I131" s="277" t="s">
        <v>1416</v>
      </c>
      <c r="J131" s="277">
        <v>50</v>
      </c>
      <c r="K131" s="318"/>
    </row>
    <row r="132" spans="2:11" ht="15" customHeight="1">
      <c r="B132" s="316"/>
      <c r="C132" s="277" t="s">
        <v>1433</v>
      </c>
      <c r="D132" s="277"/>
      <c r="E132" s="277"/>
      <c r="F132" s="296" t="s">
        <v>1420</v>
      </c>
      <c r="G132" s="277"/>
      <c r="H132" s="277" t="s">
        <v>1453</v>
      </c>
      <c r="I132" s="277" t="s">
        <v>1416</v>
      </c>
      <c r="J132" s="277">
        <v>50</v>
      </c>
      <c r="K132" s="318"/>
    </row>
    <row r="133" spans="2:11" ht="15" customHeight="1">
      <c r="B133" s="316"/>
      <c r="C133" s="277" t="s">
        <v>1439</v>
      </c>
      <c r="D133" s="277"/>
      <c r="E133" s="277"/>
      <c r="F133" s="296" t="s">
        <v>1420</v>
      </c>
      <c r="G133" s="277"/>
      <c r="H133" s="277" t="s">
        <v>1453</v>
      </c>
      <c r="I133" s="277" t="s">
        <v>1416</v>
      </c>
      <c r="J133" s="277">
        <v>50</v>
      </c>
      <c r="K133" s="318"/>
    </row>
    <row r="134" spans="2:11" ht="15" customHeight="1">
      <c r="B134" s="316"/>
      <c r="C134" s="277" t="s">
        <v>1441</v>
      </c>
      <c r="D134" s="277"/>
      <c r="E134" s="277"/>
      <c r="F134" s="296" t="s">
        <v>1420</v>
      </c>
      <c r="G134" s="277"/>
      <c r="H134" s="277" t="s">
        <v>1453</v>
      </c>
      <c r="I134" s="277" t="s">
        <v>1416</v>
      </c>
      <c r="J134" s="277">
        <v>50</v>
      </c>
      <c r="K134" s="318"/>
    </row>
    <row r="135" spans="2:11" ht="15" customHeight="1">
      <c r="B135" s="316"/>
      <c r="C135" s="277" t="s">
        <v>129</v>
      </c>
      <c r="D135" s="277"/>
      <c r="E135" s="277"/>
      <c r="F135" s="296" t="s">
        <v>1420</v>
      </c>
      <c r="G135" s="277"/>
      <c r="H135" s="277" t="s">
        <v>1466</v>
      </c>
      <c r="I135" s="277" t="s">
        <v>1416</v>
      </c>
      <c r="J135" s="277">
        <v>255</v>
      </c>
      <c r="K135" s="318"/>
    </row>
    <row r="136" spans="2:11" ht="15" customHeight="1">
      <c r="B136" s="316"/>
      <c r="C136" s="277" t="s">
        <v>1443</v>
      </c>
      <c r="D136" s="277"/>
      <c r="E136" s="277"/>
      <c r="F136" s="296" t="s">
        <v>1414</v>
      </c>
      <c r="G136" s="277"/>
      <c r="H136" s="277" t="s">
        <v>1467</v>
      </c>
      <c r="I136" s="277" t="s">
        <v>1445</v>
      </c>
      <c r="J136" s="277"/>
      <c r="K136" s="318"/>
    </row>
    <row r="137" spans="2:11" ht="15" customHeight="1">
      <c r="B137" s="316"/>
      <c r="C137" s="277" t="s">
        <v>1446</v>
      </c>
      <c r="D137" s="277"/>
      <c r="E137" s="277"/>
      <c r="F137" s="296" t="s">
        <v>1414</v>
      </c>
      <c r="G137" s="277"/>
      <c r="H137" s="277" t="s">
        <v>1468</v>
      </c>
      <c r="I137" s="277" t="s">
        <v>1448</v>
      </c>
      <c r="J137" s="277"/>
      <c r="K137" s="318"/>
    </row>
    <row r="138" spans="2:11" ht="15" customHeight="1">
      <c r="B138" s="316"/>
      <c r="C138" s="277" t="s">
        <v>1449</v>
      </c>
      <c r="D138" s="277"/>
      <c r="E138" s="277"/>
      <c r="F138" s="296" t="s">
        <v>1414</v>
      </c>
      <c r="G138" s="277"/>
      <c r="H138" s="277" t="s">
        <v>1449</v>
      </c>
      <c r="I138" s="277" t="s">
        <v>1448</v>
      </c>
      <c r="J138" s="277"/>
      <c r="K138" s="318"/>
    </row>
    <row r="139" spans="2:11" ht="15" customHeight="1">
      <c r="B139" s="316"/>
      <c r="C139" s="277" t="s">
        <v>41</v>
      </c>
      <c r="D139" s="277"/>
      <c r="E139" s="277"/>
      <c r="F139" s="296" t="s">
        <v>1414</v>
      </c>
      <c r="G139" s="277"/>
      <c r="H139" s="277" t="s">
        <v>1469</v>
      </c>
      <c r="I139" s="277" t="s">
        <v>1448</v>
      </c>
      <c r="J139" s="277"/>
      <c r="K139" s="318"/>
    </row>
    <row r="140" spans="2:11" ht="15" customHeight="1">
      <c r="B140" s="316"/>
      <c r="C140" s="277" t="s">
        <v>1470</v>
      </c>
      <c r="D140" s="277"/>
      <c r="E140" s="277"/>
      <c r="F140" s="296" t="s">
        <v>1414</v>
      </c>
      <c r="G140" s="277"/>
      <c r="H140" s="277" t="s">
        <v>1471</v>
      </c>
      <c r="I140" s="277" t="s">
        <v>1448</v>
      </c>
      <c r="J140" s="277"/>
      <c r="K140" s="318"/>
    </row>
    <row r="141" spans="2:11" ht="15" customHeight="1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spans="2:11" ht="18.75" customHeight="1">
      <c r="B142" s="273"/>
      <c r="C142" s="273"/>
      <c r="D142" s="273"/>
      <c r="E142" s="273"/>
      <c r="F142" s="308"/>
      <c r="G142" s="273"/>
      <c r="H142" s="273"/>
      <c r="I142" s="273"/>
      <c r="J142" s="273"/>
      <c r="K142" s="273"/>
    </row>
    <row r="143" spans="2:11" ht="18.75" customHeight="1">
      <c r="B143" s="283"/>
      <c r="C143" s="283"/>
      <c r="D143" s="283"/>
      <c r="E143" s="283"/>
      <c r="F143" s="283"/>
      <c r="G143" s="283"/>
      <c r="H143" s="283"/>
      <c r="I143" s="283"/>
      <c r="J143" s="283"/>
      <c r="K143" s="283"/>
    </row>
    <row r="144" spans="2:11" ht="7.5" customHeight="1">
      <c r="B144" s="284"/>
      <c r="C144" s="285"/>
      <c r="D144" s="285"/>
      <c r="E144" s="285"/>
      <c r="F144" s="285"/>
      <c r="G144" s="285"/>
      <c r="H144" s="285"/>
      <c r="I144" s="285"/>
      <c r="J144" s="285"/>
      <c r="K144" s="286"/>
    </row>
    <row r="145" spans="2:11" ht="45" customHeight="1">
      <c r="B145" s="287"/>
      <c r="C145" s="392" t="s">
        <v>1472</v>
      </c>
      <c r="D145" s="392"/>
      <c r="E145" s="392"/>
      <c r="F145" s="392"/>
      <c r="G145" s="392"/>
      <c r="H145" s="392"/>
      <c r="I145" s="392"/>
      <c r="J145" s="392"/>
      <c r="K145" s="288"/>
    </row>
    <row r="146" spans="2:11" ht="17.25" customHeight="1">
      <c r="B146" s="287"/>
      <c r="C146" s="289" t="s">
        <v>1408</v>
      </c>
      <c r="D146" s="289"/>
      <c r="E146" s="289"/>
      <c r="F146" s="289" t="s">
        <v>1409</v>
      </c>
      <c r="G146" s="290"/>
      <c r="H146" s="289" t="s">
        <v>124</v>
      </c>
      <c r="I146" s="289" t="s">
        <v>60</v>
      </c>
      <c r="J146" s="289" t="s">
        <v>1410</v>
      </c>
      <c r="K146" s="288"/>
    </row>
    <row r="147" spans="2:11" ht="17.25" customHeight="1">
      <c r="B147" s="287"/>
      <c r="C147" s="291" t="s">
        <v>1411</v>
      </c>
      <c r="D147" s="291"/>
      <c r="E147" s="291"/>
      <c r="F147" s="292" t="s">
        <v>1412</v>
      </c>
      <c r="G147" s="293"/>
      <c r="H147" s="291"/>
      <c r="I147" s="291"/>
      <c r="J147" s="291" t="s">
        <v>1413</v>
      </c>
      <c r="K147" s="288"/>
    </row>
    <row r="148" spans="2:11" ht="5.25" customHeight="1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spans="2:11" ht="15" customHeight="1">
      <c r="B149" s="297"/>
      <c r="C149" s="322" t="s">
        <v>1417</v>
      </c>
      <c r="D149" s="277"/>
      <c r="E149" s="277"/>
      <c r="F149" s="323" t="s">
        <v>1414</v>
      </c>
      <c r="G149" s="277"/>
      <c r="H149" s="322" t="s">
        <v>1453</v>
      </c>
      <c r="I149" s="322" t="s">
        <v>1416</v>
      </c>
      <c r="J149" s="322">
        <v>120</v>
      </c>
      <c r="K149" s="318"/>
    </row>
    <row r="150" spans="2:11" ht="15" customHeight="1">
      <c r="B150" s="297"/>
      <c r="C150" s="322" t="s">
        <v>1462</v>
      </c>
      <c r="D150" s="277"/>
      <c r="E150" s="277"/>
      <c r="F150" s="323" t="s">
        <v>1414</v>
      </c>
      <c r="G150" s="277"/>
      <c r="H150" s="322" t="s">
        <v>1473</v>
      </c>
      <c r="I150" s="322" t="s">
        <v>1416</v>
      </c>
      <c r="J150" s="322" t="s">
        <v>1464</v>
      </c>
      <c r="K150" s="318"/>
    </row>
    <row r="151" spans="2:11" ht="15" customHeight="1">
      <c r="B151" s="297"/>
      <c r="C151" s="322" t="s">
        <v>1363</v>
      </c>
      <c r="D151" s="277"/>
      <c r="E151" s="277"/>
      <c r="F151" s="323" t="s">
        <v>1414</v>
      </c>
      <c r="G151" s="277"/>
      <c r="H151" s="322" t="s">
        <v>1474</v>
      </c>
      <c r="I151" s="322" t="s">
        <v>1416</v>
      </c>
      <c r="J151" s="322" t="s">
        <v>1464</v>
      </c>
      <c r="K151" s="318"/>
    </row>
    <row r="152" spans="2:11" ht="15" customHeight="1">
      <c r="B152" s="297"/>
      <c r="C152" s="322" t="s">
        <v>1419</v>
      </c>
      <c r="D152" s="277"/>
      <c r="E152" s="277"/>
      <c r="F152" s="323" t="s">
        <v>1420</v>
      </c>
      <c r="G152" s="277"/>
      <c r="H152" s="322" t="s">
        <v>1453</v>
      </c>
      <c r="I152" s="322" t="s">
        <v>1416</v>
      </c>
      <c r="J152" s="322">
        <v>50</v>
      </c>
      <c r="K152" s="318"/>
    </row>
    <row r="153" spans="2:11" ht="15" customHeight="1">
      <c r="B153" s="297"/>
      <c r="C153" s="322" t="s">
        <v>1422</v>
      </c>
      <c r="D153" s="277"/>
      <c r="E153" s="277"/>
      <c r="F153" s="323" t="s">
        <v>1414</v>
      </c>
      <c r="G153" s="277"/>
      <c r="H153" s="322" t="s">
        <v>1453</v>
      </c>
      <c r="I153" s="322" t="s">
        <v>1424</v>
      </c>
      <c r="J153" s="322"/>
      <c r="K153" s="318"/>
    </row>
    <row r="154" spans="2:11" ht="15" customHeight="1">
      <c r="B154" s="297"/>
      <c r="C154" s="322" t="s">
        <v>1433</v>
      </c>
      <c r="D154" s="277"/>
      <c r="E154" s="277"/>
      <c r="F154" s="323" t="s">
        <v>1420</v>
      </c>
      <c r="G154" s="277"/>
      <c r="H154" s="322" t="s">
        <v>1453</v>
      </c>
      <c r="I154" s="322" t="s">
        <v>1416</v>
      </c>
      <c r="J154" s="322">
        <v>50</v>
      </c>
      <c r="K154" s="318"/>
    </row>
    <row r="155" spans="2:11" ht="15" customHeight="1">
      <c r="B155" s="297"/>
      <c r="C155" s="322" t="s">
        <v>1441</v>
      </c>
      <c r="D155" s="277"/>
      <c r="E155" s="277"/>
      <c r="F155" s="323" t="s">
        <v>1420</v>
      </c>
      <c r="G155" s="277"/>
      <c r="H155" s="322" t="s">
        <v>1453</v>
      </c>
      <c r="I155" s="322" t="s">
        <v>1416</v>
      </c>
      <c r="J155" s="322">
        <v>50</v>
      </c>
      <c r="K155" s="318"/>
    </row>
    <row r="156" spans="2:11" ht="15" customHeight="1">
      <c r="B156" s="297"/>
      <c r="C156" s="322" t="s">
        <v>1439</v>
      </c>
      <c r="D156" s="277"/>
      <c r="E156" s="277"/>
      <c r="F156" s="323" t="s">
        <v>1420</v>
      </c>
      <c r="G156" s="277"/>
      <c r="H156" s="322" t="s">
        <v>1453</v>
      </c>
      <c r="I156" s="322" t="s">
        <v>1416</v>
      </c>
      <c r="J156" s="322">
        <v>50</v>
      </c>
      <c r="K156" s="318"/>
    </row>
    <row r="157" spans="2:11" ht="15" customHeight="1">
      <c r="B157" s="297"/>
      <c r="C157" s="322" t="s">
        <v>103</v>
      </c>
      <c r="D157" s="277"/>
      <c r="E157" s="277"/>
      <c r="F157" s="323" t="s">
        <v>1414</v>
      </c>
      <c r="G157" s="277"/>
      <c r="H157" s="322" t="s">
        <v>1475</v>
      </c>
      <c r="I157" s="322" t="s">
        <v>1416</v>
      </c>
      <c r="J157" s="322" t="s">
        <v>1476</v>
      </c>
      <c r="K157" s="318"/>
    </row>
    <row r="158" spans="2:11" ht="15" customHeight="1">
      <c r="B158" s="297"/>
      <c r="C158" s="322" t="s">
        <v>1477</v>
      </c>
      <c r="D158" s="277"/>
      <c r="E158" s="277"/>
      <c r="F158" s="323" t="s">
        <v>1414</v>
      </c>
      <c r="G158" s="277"/>
      <c r="H158" s="322" t="s">
        <v>1478</v>
      </c>
      <c r="I158" s="322" t="s">
        <v>1448</v>
      </c>
      <c r="J158" s="322"/>
      <c r="K158" s="318"/>
    </row>
    <row r="159" spans="2:11" ht="15" customHeight="1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spans="2:11" ht="18.75" customHeight="1">
      <c r="B160" s="273"/>
      <c r="C160" s="277"/>
      <c r="D160" s="277"/>
      <c r="E160" s="277"/>
      <c r="F160" s="296"/>
      <c r="G160" s="277"/>
      <c r="H160" s="277"/>
      <c r="I160" s="277"/>
      <c r="J160" s="277"/>
      <c r="K160" s="273"/>
    </row>
    <row r="161" spans="2:11" ht="18.75" customHeight="1">
      <c r="B161" s="283"/>
      <c r="C161" s="283"/>
      <c r="D161" s="283"/>
      <c r="E161" s="283"/>
      <c r="F161" s="283"/>
      <c r="G161" s="283"/>
      <c r="H161" s="283"/>
      <c r="I161" s="283"/>
      <c r="J161" s="283"/>
      <c r="K161" s="283"/>
    </row>
    <row r="162" spans="2:11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spans="2:11" ht="45" customHeight="1">
      <c r="B163" s="268"/>
      <c r="C163" s="391" t="s">
        <v>1479</v>
      </c>
      <c r="D163" s="391"/>
      <c r="E163" s="391"/>
      <c r="F163" s="391"/>
      <c r="G163" s="391"/>
      <c r="H163" s="391"/>
      <c r="I163" s="391"/>
      <c r="J163" s="391"/>
      <c r="K163" s="269"/>
    </row>
    <row r="164" spans="2:11" ht="17.25" customHeight="1">
      <c r="B164" s="268"/>
      <c r="C164" s="289" t="s">
        <v>1408</v>
      </c>
      <c r="D164" s="289"/>
      <c r="E164" s="289"/>
      <c r="F164" s="289" t="s">
        <v>1409</v>
      </c>
      <c r="G164" s="326"/>
      <c r="H164" s="327" t="s">
        <v>124</v>
      </c>
      <c r="I164" s="327" t="s">
        <v>60</v>
      </c>
      <c r="J164" s="289" t="s">
        <v>1410</v>
      </c>
      <c r="K164" s="269"/>
    </row>
    <row r="165" spans="2:11" ht="17.25" customHeight="1">
      <c r="B165" s="270"/>
      <c r="C165" s="291" t="s">
        <v>1411</v>
      </c>
      <c r="D165" s="291"/>
      <c r="E165" s="291"/>
      <c r="F165" s="292" t="s">
        <v>1412</v>
      </c>
      <c r="G165" s="328"/>
      <c r="H165" s="329"/>
      <c r="I165" s="329"/>
      <c r="J165" s="291" t="s">
        <v>1413</v>
      </c>
      <c r="K165" s="271"/>
    </row>
    <row r="166" spans="2:11" ht="5.25" customHeight="1">
      <c r="B166" s="297"/>
      <c r="C166" s="294"/>
      <c r="D166" s="294"/>
      <c r="E166" s="294"/>
      <c r="F166" s="294"/>
      <c r="G166" s="295"/>
      <c r="H166" s="294"/>
      <c r="I166" s="294"/>
      <c r="J166" s="294"/>
      <c r="K166" s="318"/>
    </row>
    <row r="167" spans="2:11" ht="15" customHeight="1">
      <c r="B167" s="297"/>
      <c r="C167" s="277" t="s">
        <v>1417</v>
      </c>
      <c r="D167" s="277"/>
      <c r="E167" s="277"/>
      <c r="F167" s="296" t="s">
        <v>1414</v>
      </c>
      <c r="G167" s="277"/>
      <c r="H167" s="277" t="s">
        <v>1453</v>
      </c>
      <c r="I167" s="277" t="s">
        <v>1416</v>
      </c>
      <c r="J167" s="277">
        <v>120</v>
      </c>
      <c r="K167" s="318"/>
    </row>
    <row r="168" spans="2:11" ht="15" customHeight="1">
      <c r="B168" s="297"/>
      <c r="C168" s="277" t="s">
        <v>1462</v>
      </c>
      <c r="D168" s="277"/>
      <c r="E168" s="277"/>
      <c r="F168" s="296" t="s">
        <v>1414</v>
      </c>
      <c r="G168" s="277"/>
      <c r="H168" s="277" t="s">
        <v>1463</v>
      </c>
      <c r="I168" s="277" t="s">
        <v>1416</v>
      </c>
      <c r="J168" s="277" t="s">
        <v>1464</v>
      </c>
      <c r="K168" s="318"/>
    </row>
    <row r="169" spans="2:11" ht="15" customHeight="1">
      <c r="B169" s="297"/>
      <c r="C169" s="277" t="s">
        <v>1363</v>
      </c>
      <c r="D169" s="277"/>
      <c r="E169" s="277"/>
      <c r="F169" s="296" t="s">
        <v>1414</v>
      </c>
      <c r="G169" s="277"/>
      <c r="H169" s="277" t="s">
        <v>1480</v>
      </c>
      <c r="I169" s="277" t="s">
        <v>1416</v>
      </c>
      <c r="J169" s="277" t="s">
        <v>1464</v>
      </c>
      <c r="K169" s="318"/>
    </row>
    <row r="170" spans="2:11" ht="15" customHeight="1">
      <c r="B170" s="297"/>
      <c r="C170" s="277" t="s">
        <v>1419</v>
      </c>
      <c r="D170" s="277"/>
      <c r="E170" s="277"/>
      <c r="F170" s="296" t="s">
        <v>1420</v>
      </c>
      <c r="G170" s="277"/>
      <c r="H170" s="277" t="s">
        <v>1480</v>
      </c>
      <c r="I170" s="277" t="s">
        <v>1416</v>
      </c>
      <c r="J170" s="277">
        <v>50</v>
      </c>
      <c r="K170" s="318"/>
    </row>
    <row r="171" spans="2:11" ht="15" customHeight="1">
      <c r="B171" s="297"/>
      <c r="C171" s="277" t="s">
        <v>1422</v>
      </c>
      <c r="D171" s="277"/>
      <c r="E171" s="277"/>
      <c r="F171" s="296" t="s">
        <v>1414</v>
      </c>
      <c r="G171" s="277"/>
      <c r="H171" s="277" t="s">
        <v>1480</v>
      </c>
      <c r="I171" s="277" t="s">
        <v>1424</v>
      </c>
      <c r="J171" s="277"/>
      <c r="K171" s="318"/>
    </row>
    <row r="172" spans="2:11" ht="15" customHeight="1">
      <c r="B172" s="297"/>
      <c r="C172" s="277" t="s">
        <v>1433</v>
      </c>
      <c r="D172" s="277"/>
      <c r="E172" s="277"/>
      <c r="F172" s="296" t="s">
        <v>1420</v>
      </c>
      <c r="G172" s="277"/>
      <c r="H172" s="277" t="s">
        <v>1480</v>
      </c>
      <c r="I172" s="277" t="s">
        <v>1416</v>
      </c>
      <c r="J172" s="277">
        <v>50</v>
      </c>
      <c r="K172" s="318"/>
    </row>
    <row r="173" spans="2:11" ht="15" customHeight="1">
      <c r="B173" s="297"/>
      <c r="C173" s="277" t="s">
        <v>1441</v>
      </c>
      <c r="D173" s="277"/>
      <c r="E173" s="277"/>
      <c r="F173" s="296" t="s">
        <v>1420</v>
      </c>
      <c r="G173" s="277"/>
      <c r="H173" s="277" t="s">
        <v>1480</v>
      </c>
      <c r="I173" s="277" t="s">
        <v>1416</v>
      </c>
      <c r="J173" s="277">
        <v>50</v>
      </c>
      <c r="K173" s="318"/>
    </row>
    <row r="174" spans="2:11" ht="15" customHeight="1">
      <c r="B174" s="297"/>
      <c r="C174" s="277" t="s">
        <v>1439</v>
      </c>
      <c r="D174" s="277"/>
      <c r="E174" s="277"/>
      <c r="F174" s="296" t="s">
        <v>1420</v>
      </c>
      <c r="G174" s="277"/>
      <c r="H174" s="277" t="s">
        <v>1480</v>
      </c>
      <c r="I174" s="277" t="s">
        <v>1416</v>
      </c>
      <c r="J174" s="277">
        <v>50</v>
      </c>
      <c r="K174" s="318"/>
    </row>
    <row r="175" spans="2:11" ht="15" customHeight="1">
      <c r="B175" s="297"/>
      <c r="C175" s="277" t="s">
        <v>123</v>
      </c>
      <c r="D175" s="277"/>
      <c r="E175" s="277"/>
      <c r="F175" s="296" t="s">
        <v>1414</v>
      </c>
      <c r="G175" s="277"/>
      <c r="H175" s="277" t="s">
        <v>1481</v>
      </c>
      <c r="I175" s="277" t="s">
        <v>1482</v>
      </c>
      <c r="J175" s="277"/>
      <c r="K175" s="318"/>
    </row>
    <row r="176" spans="2:11" ht="15" customHeight="1">
      <c r="B176" s="297"/>
      <c r="C176" s="277" t="s">
        <v>60</v>
      </c>
      <c r="D176" s="277"/>
      <c r="E176" s="277"/>
      <c r="F176" s="296" t="s">
        <v>1414</v>
      </c>
      <c r="G176" s="277"/>
      <c r="H176" s="277" t="s">
        <v>1483</v>
      </c>
      <c r="I176" s="277" t="s">
        <v>1484</v>
      </c>
      <c r="J176" s="277">
        <v>1</v>
      </c>
      <c r="K176" s="318"/>
    </row>
    <row r="177" spans="2:11" ht="15" customHeight="1">
      <c r="B177" s="297"/>
      <c r="C177" s="277" t="s">
        <v>56</v>
      </c>
      <c r="D177" s="277"/>
      <c r="E177" s="277"/>
      <c r="F177" s="296" t="s">
        <v>1414</v>
      </c>
      <c r="G177" s="277"/>
      <c r="H177" s="277" t="s">
        <v>1485</v>
      </c>
      <c r="I177" s="277" t="s">
        <v>1416</v>
      </c>
      <c r="J177" s="277">
        <v>20</v>
      </c>
      <c r="K177" s="318"/>
    </row>
    <row r="178" spans="2:11" ht="15" customHeight="1">
      <c r="B178" s="297"/>
      <c r="C178" s="277" t="s">
        <v>124</v>
      </c>
      <c r="D178" s="277"/>
      <c r="E178" s="277"/>
      <c r="F178" s="296" t="s">
        <v>1414</v>
      </c>
      <c r="G178" s="277"/>
      <c r="H178" s="277" t="s">
        <v>1486</v>
      </c>
      <c r="I178" s="277" t="s">
        <v>1416</v>
      </c>
      <c r="J178" s="277">
        <v>255</v>
      </c>
      <c r="K178" s="318"/>
    </row>
    <row r="179" spans="2:11" ht="15" customHeight="1">
      <c r="B179" s="297"/>
      <c r="C179" s="277" t="s">
        <v>125</v>
      </c>
      <c r="D179" s="277"/>
      <c r="E179" s="277"/>
      <c r="F179" s="296" t="s">
        <v>1414</v>
      </c>
      <c r="G179" s="277"/>
      <c r="H179" s="277" t="s">
        <v>1379</v>
      </c>
      <c r="I179" s="277" t="s">
        <v>1416</v>
      </c>
      <c r="J179" s="277">
        <v>10</v>
      </c>
      <c r="K179" s="318"/>
    </row>
    <row r="180" spans="2:11" ht="15" customHeight="1">
      <c r="B180" s="297"/>
      <c r="C180" s="277" t="s">
        <v>126</v>
      </c>
      <c r="D180" s="277"/>
      <c r="E180" s="277"/>
      <c r="F180" s="296" t="s">
        <v>1414</v>
      </c>
      <c r="G180" s="277"/>
      <c r="H180" s="277" t="s">
        <v>1487</v>
      </c>
      <c r="I180" s="277" t="s">
        <v>1448</v>
      </c>
      <c r="J180" s="277"/>
      <c r="K180" s="318"/>
    </row>
    <row r="181" spans="2:11" ht="15" customHeight="1">
      <c r="B181" s="297"/>
      <c r="C181" s="277" t="s">
        <v>1488</v>
      </c>
      <c r="D181" s="277"/>
      <c r="E181" s="277"/>
      <c r="F181" s="296" t="s">
        <v>1414</v>
      </c>
      <c r="G181" s="277"/>
      <c r="H181" s="277" t="s">
        <v>1489</v>
      </c>
      <c r="I181" s="277" t="s">
        <v>1448</v>
      </c>
      <c r="J181" s="277"/>
      <c r="K181" s="318"/>
    </row>
    <row r="182" spans="2:11" ht="15" customHeight="1">
      <c r="B182" s="297"/>
      <c r="C182" s="277" t="s">
        <v>1477</v>
      </c>
      <c r="D182" s="277"/>
      <c r="E182" s="277"/>
      <c r="F182" s="296" t="s">
        <v>1414</v>
      </c>
      <c r="G182" s="277"/>
      <c r="H182" s="277" t="s">
        <v>1490</v>
      </c>
      <c r="I182" s="277" t="s">
        <v>1448</v>
      </c>
      <c r="J182" s="277"/>
      <c r="K182" s="318"/>
    </row>
    <row r="183" spans="2:11" ht="15" customHeight="1">
      <c r="B183" s="297"/>
      <c r="C183" s="277" t="s">
        <v>128</v>
      </c>
      <c r="D183" s="277"/>
      <c r="E183" s="277"/>
      <c r="F183" s="296" t="s">
        <v>1420</v>
      </c>
      <c r="G183" s="277"/>
      <c r="H183" s="277" t="s">
        <v>1491</v>
      </c>
      <c r="I183" s="277" t="s">
        <v>1416</v>
      </c>
      <c r="J183" s="277">
        <v>50</v>
      </c>
      <c r="K183" s="318"/>
    </row>
    <row r="184" spans="2:11" ht="15" customHeight="1">
      <c r="B184" s="297"/>
      <c r="C184" s="277" t="s">
        <v>1492</v>
      </c>
      <c r="D184" s="277"/>
      <c r="E184" s="277"/>
      <c r="F184" s="296" t="s">
        <v>1420</v>
      </c>
      <c r="G184" s="277"/>
      <c r="H184" s="277" t="s">
        <v>1493</v>
      </c>
      <c r="I184" s="277" t="s">
        <v>1494</v>
      </c>
      <c r="J184" s="277"/>
      <c r="K184" s="318"/>
    </row>
    <row r="185" spans="2:11" ht="15" customHeight="1">
      <c r="B185" s="297"/>
      <c r="C185" s="277" t="s">
        <v>1495</v>
      </c>
      <c r="D185" s="277"/>
      <c r="E185" s="277"/>
      <c r="F185" s="296" t="s">
        <v>1420</v>
      </c>
      <c r="G185" s="277"/>
      <c r="H185" s="277" t="s">
        <v>1496</v>
      </c>
      <c r="I185" s="277" t="s">
        <v>1494</v>
      </c>
      <c r="J185" s="277"/>
      <c r="K185" s="318"/>
    </row>
    <row r="186" spans="2:11" ht="15" customHeight="1">
      <c r="B186" s="297"/>
      <c r="C186" s="277" t="s">
        <v>1497</v>
      </c>
      <c r="D186" s="277"/>
      <c r="E186" s="277"/>
      <c r="F186" s="296" t="s">
        <v>1420</v>
      </c>
      <c r="G186" s="277"/>
      <c r="H186" s="277" t="s">
        <v>1498</v>
      </c>
      <c r="I186" s="277" t="s">
        <v>1494</v>
      </c>
      <c r="J186" s="277"/>
      <c r="K186" s="318"/>
    </row>
    <row r="187" spans="2:11" ht="15" customHeight="1">
      <c r="B187" s="297"/>
      <c r="C187" s="330" t="s">
        <v>1499</v>
      </c>
      <c r="D187" s="277"/>
      <c r="E187" s="277"/>
      <c r="F187" s="296" t="s">
        <v>1420</v>
      </c>
      <c r="G187" s="277"/>
      <c r="H187" s="277" t="s">
        <v>1500</v>
      </c>
      <c r="I187" s="277" t="s">
        <v>1501</v>
      </c>
      <c r="J187" s="331" t="s">
        <v>1502</v>
      </c>
      <c r="K187" s="318"/>
    </row>
    <row r="188" spans="2:11" ht="15" customHeight="1">
      <c r="B188" s="297"/>
      <c r="C188" s="282" t="s">
        <v>45</v>
      </c>
      <c r="D188" s="277"/>
      <c r="E188" s="277"/>
      <c r="F188" s="296" t="s">
        <v>1414</v>
      </c>
      <c r="G188" s="277"/>
      <c r="H188" s="273" t="s">
        <v>1503</v>
      </c>
      <c r="I188" s="277" t="s">
        <v>1504</v>
      </c>
      <c r="J188" s="277"/>
      <c r="K188" s="318"/>
    </row>
    <row r="189" spans="2:11" ht="15" customHeight="1">
      <c r="B189" s="297"/>
      <c r="C189" s="282" t="s">
        <v>1505</v>
      </c>
      <c r="D189" s="277"/>
      <c r="E189" s="277"/>
      <c r="F189" s="296" t="s">
        <v>1414</v>
      </c>
      <c r="G189" s="277"/>
      <c r="H189" s="277" t="s">
        <v>1506</v>
      </c>
      <c r="I189" s="277" t="s">
        <v>1448</v>
      </c>
      <c r="J189" s="277"/>
      <c r="K189" s="318"/>
    </row>
    <row r="190" spans="2:11" ht="15" customHeight="1">
      <c r="B190" s="297"/>
      <c r="C190" s="282" t="s">
        <v>1507</v>
      </c>
      <c r="D190" s="277"/>
      <c r="E190" s="277"/>
      <c r="F190" s="296" t="s">
        <v>1414</v>
      </c>
      <c r="G190" s="277"/>
      <c r="H190" s="277" t="s">
        <v>1508</v>
      </c>
      <c r="I190" s="277" t="s">
        <v>1448</v>
      </c>
      <c r="J190" s="277"/>
      <c r="K190" s="318"/>
    </row>
    <row r="191" spans="2:11" ht="15" customHeight="1">
      <c r="B191" s="297"/>
      <c r="C191" s="282" t="s">
        <v>1509</v>
      </c>
      <c r="D191" s="277"/>
      <c r="E191" s="277"/>
      <c r="F191" s="296" t="s">
        <v>1420</v>
      </c>
      <c r="G191" s="277"/>
      <c r="H191" s="277" t="s">
        <v>1510</v>
      </c>
      <c r="I191" s="277" t="s">
        <v>1448</v>
      </c>
      <c r="J191" s="277"/>
      <c r="K191" s="318"/>
    </row>
    <row r="192" spans="2:11" ht="15" customHeight="1">
      <c r="B192" s="324"/>
      <c r="C192" s="332"/>
      <c r="D192" s="306"/>
      <c r="E192" s="306"/>
      <c r="F192" s="306"/>
      <c r="G192" s="306"/>
      <c r="H192" s="306"/>
      <c r="I192" s="306"/>
      <c r="J192" s="306"/>
      <c r="K192" s="325"/>
    </row>
    <row r="193" spans="2:11" ht="18.75" customHeight="1">
      <c r="B193" s="273"/>
      <c r="C193" s="277"/>
      <c r="D193" s="277"/>
      <c r="E193" s="277"/>
      <c r="F193" s="296"/>
      <c r="G193" s="277"/>
      <c r="H193" s="277"/>
      <c r="I193" s="277"/>
      <c r="J193" s="277"/>
      <c r="K193" s="273"/>
    </row>
    <row r="194" spans="2:11" ht="18.75" customHeight="1">
      <c r="B194" s="273"/>
      <c r="C194" s="277"/>
      <c r="D194" s="277"/>
      <c r="E194" s="277"/>
      <c r="F194" s="296"/>
      <c r="G194" s="277"/>
      <c r="H194" s="277"/>
      <c r="I194" s="277"/>
      <c r="J194" s="277"/>
      <c r="K194" s="273"/>
    </row>
    <row r="195" spans="2:11" ht="18.75" customHeight="1">
      <c r="B195" s="283"/>
      <c r="C195" s="283"/>
      <c r="D195" s="283"/>
      <c r="E195" s="283"/>
      <c r="F195" s="283"/>
      <c r="G195" s="283"/>
      <c r="H195" s="283"/>
      <c r="I195" s="283"/>
      <c r="J195" s="283"/>
      <c r="K195" s="283"/>
    </row>
    <row r="196" spans="2:11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spans="2:11" ht="21">
      <c r="B197" s="268"/>
      <c r="C197" s="391" t="s">
        <v>1511</v>
      </c>
      <c r="D197" s="391"/>
      <c r="E197" s="391"/>
      <c r="F197" s="391"/>
      <c r="G197" s="391"/>
      <c r="H197" s="391"/>
      <c r="I197" s="391"/>
      <c r="J197" s="391"/>
      <c r="K197" s="269"/>
    </row>
    <row r="198" spans="2:11" ht="25.5" customHeight="1">
      <c r="B198" s="268"/>
      <c r="C198" s="333" t="s">
        <v>1512</v>
      </c>
      <c r="D198" s="333"/>
      <c r="E198" s="333"/>
      <c r="F198" s="333" t="s">
        <v>1513</v>
      </c>
      <c r="G198" s="334"/>
      <c r="H198" s="390" t="s">
        <v>1514</v>
      </c>
      <c r="I198" s="390"/>
      <c r="J198" s="390"/>
      <c r="K198" s="269"/>
    </row>
    <row r="199" spans="2:11" ht="5.25" customHeight="1">
      <c r="B199" s="297"/>
      <c r="C199" s="294"/>
      <c r="D199" s="294"/>
      <c r="E199" s="294"/>
      <c r="F199" s="294"/>
      <c r="G199" s="277"/>
      <c r="H199" s="294"/>
      <c r="I199" s="294"/>
      <c r="J199" s="294"/>
      <c r="K199" s="318"/>
    </row>
    <row r="200" spans="2:11" ht="15" customHeight="1">
      <c r="B200" s="297"/>
      <c r="C200" s="277" t="s">
        <v>1504</v>
      </c>
      <c r="D200" s="277"/>
      <c r="E200" s="277"/>
      <c r="F200" s="296" t="s">
        <v>46</v>
      </c>
      <c r="G200" s="277"/>
      <c r="H200" s="388" t="s">
        <v>1515</v>
      </c>
      <c r="I200" s="388"/>
      <c r="J200" s="388"/>
      <c r="K200" s="318"/>
    </row>
    <row r="201" spans="2:11" ht="15" customHeight="1">
      <c r="B201" s="297"/>
      <c r="C201" s="303"/>
      <c r="D201" s="277"/>
      <c r="E201" s="277"/>
      <c r="F201" s="296" t="s">
        <v>47</v>
      </c>
      <c r="G201" s="277"/>
      <c r="H201" s="388" t="s">
        <v>1516</v>
      </c>
      <c r="I201" s="388"/>
      <c r="J201" s="388"/>
      <c r="K201" s="318"/>
    </row>
    <row r="202" spans="2:11" ht="15" customHeight="1">
      <c r="B202" s="297"/>
      <c r="C202" s="303"/>
      <c r="D202" s="277"/>
      <c r="E202" s="277"/>
      <c r="F202" s="296" t="s">
        <v>50</v>
      </c>
      <c r="G202" s="277"/>
      <c r="H202" s="388" t="s">
        <v>1517</v>
      </c>
      <c r="I202" s="388"/>
      <c r="J202" s="388"/>
      <c r="K202" s="318"/>
    </row>
    <row r="203" spans="2:11" ht="15" customHeight="1">
      <c r="B203" s="297"/>
      <c r="C203" s="277"/>
      <c r="D203" s="277"/>
      <c r="E203" s="277"/>
      <c r="F203" s="296" t="s">
        <v>48</v>
      </c>
      <c r="G203" s="277"/>
      <c r="H203" s="388" t="s">
        <v>1518</v>
      </c>
      <c r="I203" s="388"/>
      <c r="J203" s="388"/>
      <c r="K203" s="318"/>
    </row>
    <row r="204" spans="2:11" ht="15" customHeight="1">
      <c r="B204" s="297"/>
      <c r="C204" s="277"/>
      <c r="D204" s="277"/>
      <c r="E204" s="277"/>
      <c r="F204" s="296" t="s">
        <v>49</v>
      </c>
      <c r="G204" s="277"/>
      <c r="H204" s="388" t="s">
        <v>1519</v>
      </c>
      <c r="I204" s="388"/>
      <c r="J204" s="388"/>
      <c r="K204" s="318"/>
    </row>
    <row r="205" spans="2:11" ht="15" customHeight="1">
      <c r="B205" s="297"/>
      <c r="C205" s="277"/>
      <c r="D205" s="277"/>
      <c r="E205" s="277"/>
      <c r="F205" s="296"/>
      <c r="G205" s="277"/>
      <c r="H205" s="277"/>
      <c r="I205" s="277"/>
      <c r="J205" s="277"/>
      <c r="K205" s="318"/>
    </row>
    <row r="206" spans="2:11" ht="15" customHeight="1">
      <c r="B206" s="297"/>
      <c r="C206" s="277" t="s">
        <v>1460</v>
      </c>
      <c r="D206" s="277"/>
      <c r="E206" s="277"/>
      <c r="F206" s="296" t="s">
        <v>82</v>
      </c>
      <c r="G206" s="277"/>
      <c r="H206" s="388" t="s">
        <v>1520</v>
      </c>
      <c r="I206" s="388"/>
      <c r="J206" s="388"/>
      <c r="K206" s="318"/>
    </row>
    <row r="207" spans="2:11" ht="15" customHeight="1">
      <c r="B207" s="297"/>
      <c r="C207" s="303"/>
      <c r="D207" s="277"/>
      <c r="E207" s="277"/>
      <c r="F207" s="296" t="s">
        <v>1357</v>
      </c>
      <c r="G207" s="277"/>
      <c r="H207" s="388" t="s">
        <v>1358</v>
      </c>
      <c r="I207" s="388"/>
      <c r="J207" s="388"/>
      <c r="K207" s="318"/>
    </row>
    <row r="208" spans="2:11" ht="15" customHeight="1">
      <c r="B208" s="297"/>
      <c r="C208" s="277"/>
      <c r="D208" s="277"/>
      <c r="E208" s="277"/>
      <c r="F208" s="296" t="s">
        <v>1355</v>
      </c>
      <c r="G208" s="277"/>
      <c r="H208" s="388" t="s">
        <v>1521</v>
      </c>
      <c r="I208" s="388"/>
      <c r="J208" s="388"/>
      <c r="K208" s="318"/>
    </row>
    <row r="209" spans="2:11" ht="15" customHeight="1">
      <c r="B209" s="335"/>
      <c r="C209" s="303"/>
      <c r="D209" s="303"/>
      <c r="E209" s="303"/>
      <c r="F209" s="296" t="s">
        <v>1359</v>
      </c>
      <c r="G209" s="282"/>
      <c r="H209" s="389" t="s">
        <v>1360</v>
      </c>
      <c r="I209" s="389"/>
      <c r="J209" s="389"/>
      <c r="K209" s="336"/>
    </row>
    <row r="210" spans="2:11" ht="15" customHeight="1">
      <c r="B210" s="335"/>
      <c r="C210" s="303"/>
      <c r="D210" s="303"/>
      <c r="E210" s="303"/>
      <c r="F210" s="296" t="s">
        <v>1361</v>
      </c>
      <c r="G210" s="282"/>
      <c r="H210" s="389" t="s">
        <v>1522</v>
      </c>
      <c r="I210" s="389"/>
      <c r="J210" s="389"/>
      <c r="K210" s="336"/>
    </row>
    <row r="211" spans="2:11" ht="15" customHeight="1">
      <c r="B211" s="335"/>
      <c r="C211" s="303"/>
      <c r="D211" s="303"/>
      <c r="E211" s="303"/>
      <c r="F211" s="337"/>
      <c r="G211" s="282"/>
      <c r="H211" s="338"/>
      <c r="I211" s="338"/>
      <c r="J211" s="338"/>
      <c r="K211" s="336"/>
    </row>
    <row r="212" spans="2:11" ht="15" customHeight="1">
      <c r="B212" s="335"/>
      <c r="C212" s="277" t="s">
        <v>1484</v>
      </c>
      <c r="D212" s="303"/>
      <c r="E212" s="303"/>
      <c r="F212" s="296">
        <v>1</v>
      </c>
      <c r="G212" s="282"/>
      <c r="H212" s="389" t="s">
        <v>1523</v>
      </c>
      <c r="I212" s="389"/>
      <c r="J212" s="389"/>
      <c r="K212" s="336"/>
    </row>
    <row r="213" spans="2:11" ht="15" customHeight="1">
      <c r="B213" s="335"/>
      <c r="C213" s="303"/>
      <c r="D213" s="303"/>
      <c r="E213" s="303"/>
      <c r="F213" s="296">
        <v>2</v>
      </c>
      <c r="G213" s="282"/>
      <c r="H213" s="389" t="s">
        <v>1524</v>
      </c>
      <c r="I213" s="389"/>
      <c r="J213" s="389"/>
      <c r="K213" s="336"/>
    </row>
    <row r="214" spans="2:11" ht="15" customHeight="1">
      <c r="B214" s="335"/>
      <c r="C214" s="303"/>
      <c r="D214" s="303"/>
      <c r="E214" s="303"/>
      <c r="F214" s="296">
        <v>3</v>
      </c>
      <c r="G214" s="282"/>
      <c r="H214" s="389" t="s">
        <v>1525</v>
      </c>
      <c r="I214" s="389"/>
      <c r="J214" s="389"/>
      <c r="K214" s="336"/>
    </row>
    <row r="215" spans="2:11" ht="15" customHeight="1">
      <c r="B215" s="335"/>
      <c r="C215" s="303"/>
      <c r="D215" s="303"/>
      <c r="E215" s="303"/>
      <c r="F215" s="296">
        <v>4</v>
      </c>
      <c r="G215" s="282"/>
      <c r="H215" s="389" t="s">
        <v>1526</v>
      </c>
      <c r="I215" s="389"/>
      <c r="J215" s="389"/>
      <c r="K215" s="336"/>
    </row>
    <row r="216" spans="2:11" ht="12.75" customHeight="1">
      <c r="B216" s="339"/>
      <c r="C216" s="340"/>
      <c r="D216" s="340"/>
      <c r="E216" s="340"/>
      <c r="F216" s="340"/>
      <c r="G216" s="340"/>
      <c r="H216" s="340"/>
      <c r="I216" s="340"/>
      <c r="J216" s="340"/>
      <c r="K216" s="341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ASŘ - SOCIÁLNÍ ZAŘÍZENÍ 1...</vt:lpstr>
      <vt:lpstr>EI - Elektroinstalace</vt:lpstr>
      <vt:lpstr>VZT - Vzduchotechnika</vt:lpstr>
      <vt:lpstr>ZTI - Zdravotně technické...</vt:lpstr>
      <vt:lpstr>Pokyny pro vyplnění</vt:lpstr>
      <vt:lpstr>'ASŘ - SOCIÁLNÍ ZAŘÍZENÍ 1...'!Názvy_tisku</vt:lpstr>
      <vt:lpstr>'EI - Elektroinstalace'!Názvy_tisku</vt:lpstr>
      <vt:lpstr>'Rekapitulace stavby'!Názvy_tisku</vt:lpstr>
      <vt:lpstr>'VZT - Vzduchotechnika'!Názvy_tisku</vt:lpstr>
      <vt:lpstr>'ZTI - Zdravotně technické...'!Názvy_tisku</vt:lpstr>
      <vt:lpstr>'ASŘ - SOCIÁLNÍ ZAŘÍZENÍ 1...'!Oblast_tisku</vt:lpstr>
      <vt:lpstr>'EI - Elektroinstalace'!Oblast_tisku</vt:lpstr>
      <vt:lpstr>'Pokyny pro vyplnění'!Oblast_tisku</vt:lpstr>
      <vt:lpstr>'Rekapitulace stavby'!Oblast_tisku</vt:lpstr>
      <vt:lpstr>'VZT - Vzduchotechnika'!Oblast_tisku</vt:lpstr>
      <vt:lpstr>'ZTI - Zdravotně technické...'!Oblast_tisku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DESKTOP-ODLFEDC\greplova</dc:creator>
  <cp:lastModifiedBy>greplova</cp:lastModifiedBy>
  <dcterms:created xsi:type="dcterms:W3CDTF">2017-03-30T13:09:02Z</dcterms:created>
  <dcterms:modified xsi:type="dcterms:W3CDTF">2017-03-30T13:09:09Z</dcterms:modified>
</cp:coreProperties>
</file>